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40" windowHeight="8190" tabRatio="682" firstSheet="1" activeTab="3"/>
  </bookViews>
  <sheets>
    <sheet name="DataSIzeAssumptions" sheetId="1" r:id="rId1"/>
    <sheet name="EleTransferFrequencyAssumptions" sheetId="2" r:id="rId2"/>
    <sheet name="Gas_TransferFreqAssumpt" sheetId="3" r:id="rId3"/>
    <sheet name="Electricity_DataTraffic" sheetId="4" r:id="rId4"/>
    <sheet name="Gas_DataTraffic" sheetId="5" r:id="rId5"/>
    <sheet name="Ele_DataTrafficSpeed" sheetId="6" r:id="rId6"/>
    <sheet name="Gas_DataTrafficSpeed" sheetId="7" r:id="rId7"/>
    <sheet name="Ele_DataSpeedMultpMeters" sheetId="8" r:id="rId8"/>
    <sheet name="Gas_DataSpeedMultpMeters" sheetId="9" r:id="rId9"/>
  </sheets>
  <definedNames>
    <definedName name="_ftn11" localSheetId="0">'DataSIzeAssumptions'!#REF!</definedName>
    <definedName name="_ftn12" localSheetId="0">'DataSIzeAssumptions'!#REF!</definedName>
    <definedName name="_ftn15" localSheetId="0">'DataSIzeAssumptions'!#REF!</definedName>
    <definedName name="_ftn16" localSheetId="0">'DataSIzeAssumptions'!#REF!</definedName>
    <definedName name="_ftn3" localSheetId="0">'DataSIzeAssumptions'!#REF!</definedName>
    <definedName name="_ftn5" localSheetId="0">'DataSIzeAssumptions'!#REF!</definedName>
    <definedName name="_ftn7" localSheetId="0">'DataSIzeAssumptions'!#REF!</definedName>
    <definedName name="_ftn8" localSheetId="0">'DataSIzeAssumptions'!#REF!</definedName>
    <definedName name="_ftn9" localSheetId="0">'DataSIzeAssumptions'!#REF!</definedName>
    <definedName name="_ftnref1" localSheetId="0">'DataSIzeAssumptions'!#REF!</definedName>
    <definedName name="_ftnref10" localSheetId="0">'DataSIzeAssumptions'!#REF!</definedName>
    <definedName name="_ftnref11" localSheetId="0">'DataSIzeAssumptions'!#REF!</definedName>
    <definedName name="_ftnref12" localSheetId="0">'DataSIzeAssumptions'!#REF!</definedName>
    <definedName name="_ftnref13" localSheetId="0">'DataSIzeAssumptions'!#REF!</definedName>
    <definedName name="_ftnref14" localSheetId="0">'DataSIzeAssumptions'!#REF!</definedName>
    <definedName name="_ftnref15" localSheetId="0">'DataSIzeAssumptions'!#REF!</definedName>
    <definedName name="_ftnref16" localSheetId="0">'DataSIzeAssumptions'!#REF!</definedName>
    <definedName name="_ftnref17" localSheetId="0">'DataSIzeAssumptions'!#REF!</definedName>
    <definedName name="_ftnref2" localSheetId="0">'DataSIzeAssumptions'!$A$6</definedName>
    <definedName name="_ftnref3" localSheetId="0">'DataSIzeAssumptions'!$A$15</definedName>
    <definedName name="_ftnref4" localSheetId="0">'DataSIzeAssumptions'!$A$16</definedName>
    <definedName name="_ftnref5" localSheetId="0">'DataSIzeAssumptions'!#REF!</definedName>
    <definedName name="_ftnref6" localSheetId="0">'DataSIzeAssumptions'!#REF!</definedName>
    <definedName name="_ftnref7" localSheetId="0">'DataSIzeAssumptions'!#REF!</definedName>
    <definedName name="_ftnref8" localSheetId="0">'DataSIzeAssumptions'!#REF!</definedName>
    <definedName name="_ftnref9" localSheetId="0">'DataSIzeAssumptions'!#REF!</definedName>
    <definedName name="_xlnm.Print_Area" localSheetId="7">'Ele_DataSpeedMultpMeters'!$A$1:$T$249</definedName>
    <definedName name="_xlnm.Print_Area" localSheetId="5">'Ele_DataTrafficSpeed'!$A$1:$R$249</definedName>
    <definedName name="_xlnm.Print_Area" localSheetId="3">'Electricity_DataTraffic'!$A$1:$Q$249</definedName>
    <definedName name="_xlnm.Print_Area" localSheetId="1">'EleTransferFrequencyAssumptions'!$A$1:$G$248</definedName>
    <definedName name="_xlnm.Print_Area" localSheetId="8">'Gas_DataSpeedMultpMeters'!$A$1:$L$69</definedName>
    <definedName name="_xlnm.Print_Area" localSheetId="4">'Gas_DataTraffic'!$A$1:$Q$69</definedName>
    <definedName name="_xlnm.Print_Area" localSheetId="6">'Gas_DataTrafficSpeed'!$A$1:$J$69</definedName>
    <definedName name="_xlnm.Print_Area" localSheetId="2">'Gas_TransferFreqAssumpt'!$A$1:$G$67</definedName>
  </definedNames>
  <calcPr fullCalcOnLoad="1"/>
</workbook>
</file>

<file path=xl/comments4.xml><?xml version="1.0" encoding="utf-8"?>
<comments xmlns="http://schemas.openxmlformats.org/spreadsheetml/2006/main">
  <authors>
    <author> Tom Hainey - Engage Consulting Ltd</author>
  </authors>
  <commentList>
    <comment ref="N88" authorId="0">
      <text>
        <r>
          <rPr>
            <b/>
            <sz val="8"/>
            <rFont val="Tahoma"/>
            <family val="0"/>
          </rPr>
          <t xml:space="preserve"> Tom Hainey - Engage Consulting Ltd:</t>
        </r>
        <r>
          <rPr>
            <sz val="8"/>
            <rFont val="Tahoma"/>
            <family val="0"/>
          </rPr>
          <t xml:space="preserve">
not related to DNO</t>
        </r>
      </text>
    </comment>
    <comment ref="N89" authorId="0">
      <text>
        <r>
          <rPr>
            <b/>
            <sz val="8"/>
            <rFont val="Tahoma"/>
            <family val="0"/>
          </rPr>
          <t xml:space="preserve"> Tom Hainey - Engage Consulting Ltd:</t>
        </r>
        <r>
          <rPr>
            <sz val="8"/>
            <rFont val="Tahoma"/>
            <family val="0"/>
          </rPr>
          <t xml:space="preserve">
not related to DNO</t>
        </r>
      </text>
    </comment>
    <comment ref="N90" authorId="0">
      <text>
        <r>
          <rPr>
            <b/>
            <sz val="8"/>
            <rFont val="Tahoma"/>
            <family val="0"/>
          </rPr>
          <t xml:space="preserve"> Tom Hainey - Engage Consulting Ltd:</t>
        </r>
        <r>
          <rPr>
            <sz val="8"/>
            <rFont val="Tahoma"/>
            <family val="0"/>
          </rPr>
          <t xml:space="preserve">
not related to DNO0</t>
        </r>
      </text>
    </comment>
    <comment ref="N83" authorId="0">
      <text>
        <r>
          <rPr>
            <b/>
            <sz val="8"/>
            <rFont val="Tahoma"/>
            <family val="0"/>
          </rPr>
          <t xml:space="preserve"> Tom Hainey - Engage Consulting Ltd:</t>
        </r>
        <r>
          <rPr>
            <sz val="8"/>
            <rFont val="Tahoma"/>
            <family val="0"/>
          </rPr>
          <t xml:space="preserve">
not related to DNO</t>
        </r>
      </text>
    </comment>
    <comment ref="N84" authorId="0">
      <text>
        <r>
          <rPr>
            <b/>
            <sz val="8"/>
            <rFont val="Tahoma"/>
            <family val="0"/>
          </rPr>
          <t xml:space="preserve"> Tom Hainey - Engage Consulting Ltd:</t>
        </r>
        <r>
          <rPr>
            <sz val="8"/>
            <rFont val="Tahoma"/>
            <family val="0"/>
          </rPr>
          <t xml:space="preserve">
not related to DNO</t>
        </r>
      </text>
    </comment>
  </commentList>
</comments>
</file>

<file path=xl/sharedStrings.xml><?xml version="1.0" encoding="utf-8"?>
<sst xmlns="http://schemas.openxmlformats.org/spreadsheetml/2006/main" count="3669" uniqueCount="395">
  <si>
    <t>Failure notification</t>
  </si>
  <si>
    <t>Data</t>
  </si>
  <si>
    <t>Breakdown</t>
  </si>
  <si>
    <t>Error Id</t>
  </si>
  <si>
    <t>Check sum</t>
  </si>
  <si>
    <t>Event id</t>
  </si>
  <si>
    <t>This report is automatically produced when failure occurs within the system</t>
  </si>
  <si>
    <t>Status</t>
  </si>
  <si>
    <t>Timestamp</t>
  </si>
  <si>
    <t>Report type</t>
  </si>
  <si>
    <t>Closing flag</t>
  </si>
  <si>
    <t>This report is produced on occurrence of the failure or as scheduled to determine meter performance.</t>
  </si>
  <si>
    <t>Diagnostics</t>
  </si>
  <si>
    <t>Total</t>
  </si>
  <si>
    <t>Electricity related data flows</t>
  </si>
  <si>
    <t>Data granularity registered at the meter</t>
  </si>
  <si>
    <t>Type of data</t>
  </si>
  <si>
    <t>Data flow from</t>
  </si>
  <si>
    <t xml:space="preserve">ENA Latency req. (command execution time) </t>
  </si>
  <si>
    <t>Voltage</t>
  </si>
  <si>
    <t>HH average</t>
  </si>
  <si>
    <t>Data transmitted to:</t>
  </si>
  <si>
    <t>3 months</t>
  </si>
  <si>
    <t xml:space="preserve"> 3 months</t>
  </si>
  <si>
    <t>Test request</t>
  </si>
  <si>
    <t>Error Report</t>
  </si>
  <si>
    <t>on availability</t>
  </si>
  <si>
    <t>Raw Data size (bytes)</t>
  </si>
  <si>
    <t>12 hours</t>
  </si>
  <si>
    <t>Data transmission granularity</t>
  </si>
  <si>
    <t>once a year</t>
  </si>
  <si>
    <t>Service restored notification</t>
  </si>
  <si>
    <t>Request for weekly reads</t>
  </si>
  <si>
    <t>Weekly read submission</t>
  </si>
  <si>
    <t>CCP</t>
  </si>
  <si>
    <t>CCP, DNO</t>
  </si>
  <si>
    <t>Alternative Flow:</t>
  </si>
  <si>
    <t>on event (assumed once a year)</t>
  </si>
  <si>
    <t>DNO</t>
  </si>
  <si>
    <t>Assessment of network performance</t>
  </si>
  <si>
    <t>Actively manage network / System Balancing</t>
  </si>
  <si>
    <t>SM</t>
  </si>
  <si>
    <t>on occurrence (assumed to happen every 3 months)</t>
  </si>
  <si>
    <t>IHD</t>
  </si>
  <si>
    <t>5-15 min.</t>
  </si>
  <si>
    <t>Notification of new TOU</t>
  </si>
  <si>
    <t>TOU tariffs configured</t>
  </si>
  <si>
    <t>TOU readings provided to DNO's  (assumed summer tariff- daily reads for 60 days)</t>
  </si>
  <si>
    <t>Real time tariff notification sent</t>
  </si>
  <si>
    <t>Notification "load within acceptable limits"</t>
  </si>
  <si>
    <t>Notification of "load exceeded" sent</t>
  </si>
  <si>
    <t>Power Factor</t>
  </si>
  <si>
    <t>on occurrence (assumed to happen once every 3 months)</t>
  </si>
  <si>
    <t>15 min.</t>
  </si>
  <si>
    <t>5-15min.</t>
  </si>
  <si>
    <t>Command to control (disconnect) the appliance or disable supply</t>
  </si>
  <si>
    <t>Command to reconnect the appliance or enable the supply</t>
  </si>
  <si>
    <t>on occurrence of the event (assumed to happen once per year)</t>
  </si>
  <si>
    <t>once per year</t>
  </si>
  <si>
    <t>Notification sent (10 days in advance)</t>
  </si>
  <si>
    <t>Message confirmation within 12 hours.</t>
  </si>
  <si>
    <t>Notification sent (outage is due to begin- 1 hour before the event)</t>
  </si>
  <si>
    <t>5-10 min.</t>
  </si>
  <si>
    <t>Notification the outage is over</t>
  </si>
  <si>
    <t>Request for energisation status</t>
  </si>
  <si>
    <t>On occurrence of the event (assumed to happen once per year)</t>
  </si>
  <si>
    <t>Energisation status "supply off" submitted</t>
  </si>
  <si>
    <t>Energisation status "supply on" submitted</t>
  </si>
  <si>
    <t>Request for switch status</t>
  </si>
  <si>
    <t xml:space="preserve">Response </t>
  </si>
  <si>
    <t>"Power restored" notification</t>
  </si>
  <si>
    <t>On occurrence of the event (assumed to happen once every 6 months)</t>
  </si>
  <si>
    <t>6 months</t>
  </si>
  <si>
    <t>5 min.</t>
  </si>
  <si>
    <t>Outage report sent</t>
  </si>
  <si>
    <t>Command to active power threshold</t>
  </si>
  <si>
    <t>Alarm sent</t>
  </si>
  <si>
    <t>Supply disabled</t>
  </si>
  <si>
    <t>Supply enabled</t>
  </si>
  <si>
    <t>Alarm in up to 15 min.</t>
  </si>
  <si>
    <t>5min.</t>
  </si>
  <si>
    <t xml:space="preserve">DNO configure meter reading register </t>
  </si>
  <si>
    <t>DNO configure meter alarms</t>
  </si>
  <si>
    <t>DNO configure load threshold</t>
  </si>
  <si>
    <t>on event (assumed every 3 years)</t>
  </si>
  <si>
    <t>every 3 years</t>
  </si>
  <si>
    <t>Smart Metering deems the request invalid</t>
  </si>
  <si>
    <t>TCP/IP protocol data traffic</t>
  </si>
  <si>
    <t>Raw size of data prior to transmission (bytes)</t>
  </si>
  <si>
    <t>Formula</t>
  </si>
  <si>
    <t>4x48x92</t>
  </si>
  <si>
    <t>8x48x92</t>
  </si>
  <si>
    <t>Bytes per year</t>
  </si>
  <si>
    <t>Cumulative per year</t>
  </si>
  <si>
    <t>NA</t>
  </si>
  <si>
    <t>25 x 1</t>
  </si>
  <si>
    <t>Cumulative per activity (bytes)</t>
  </si>
  <si>
    <t>240 x 1</t>
  </si>
  <si>
    <t>Raw Total per meter per operation (bytes)</t>
  </si>
  <si>
    <t>TCP/IP packet + overhead per packet (Data+ 50bytes)</t>
  </si>
  <si>
    <t>TCP/IP data transmission overheads (data + 500) bytes</t>
  </si>
  <si>
    <t>Switch Status</t>
  </si>
  <si>
    <t>read voltage</t>
  </si>
  <si>
    <t>read frequency</t>
  </si>
  <si>
    <t>Performance report</t>
  </si>
  <si>
    <t>Event Log (14 bytes per event) - assumed 10 events</t>
  </si>
  <si>
    <t>18 x 1</t>
  </si>
  <si>
    <t>14 x 1</t>
  </si>
  <si>
    <t>Total size  (bytes)</t>
  </si>
  <si>
    <t>Command / Request (data flow to the meter) – request from the Authorised Party for a certain data</t>
  </si>
  <si>
    <t>The request can be made to schedule reads, to update meter, to request reads on demand, to control load, to change tariff etc.</t>
  </si>
  <si>
    <t>GAS-per read*</t>
  </si>
  <si>
    <t>Includes: Failure notifications, messages, etc.</t>
  </si>
  <si>
    <t>Meter sends Performance Report</t>
  </si>
  <si>
    <t>Meter sends Outage Report (1 outage registered)</t>
  </si>
  <si>
    <t>Outage report is sent after the supply has been restored</t>
  </si>
  <si>
    <t>Outage detected timestamp</t>
  </si>
  <si>
    <t>Supply restored timestamp</t>
  </si>
  <si>
    <t>Meter fails to send the message</t>
  </si>
  <si>
    <t>DNOs do not receive notification</t>
  </si>
  <si>
    <t>TOTAL per meter - everything works well</t>
  </si>
  <si>
    <t>TOTAL per meter - everything fails once</t>
  </si>
  <si>
    <t>Gas related data flows</t>
  </si>
  <si>
    <t>Interval Gas values</t>
  </si>
  <si>
    <t>Daily Gas values</t>
  </si>
  <si>
    <t>every day at 6 am</t>
  </si>
  <si>
    <t xml:space="preserve">Use Case 1 -  Gather information for planning </t>
  </si>
  <si>
    <t>5 days</t>
  </si>
  <si>
    <t>CCP, GDN</t>
  </si>
  <si>
    <t>CV value for the day</t>
  </si>
  <si>
    <t>Confirmation</t>
  </si>
  <si>
    <t>GDN</t>
  </si>
  <si>
    <t>daily</t>
  </si>
  <si>
    <t>almost real time</t>
  </si>
  <si>
    <t>Meter fails to send confirmation message</t>
  </si>
  <si>
    <t>GDN sends notification to IHD</t>
  </si>
  <si>
    <t xml:space="preserve">GDN configure meter reading register </t>
  </si>
  <si>
    <t>GDN configure meter alarms</t>
  </si>
  <si>
    <t>GDNs do not receive confirmation</t>
  </si>
  <si>
    <t>GDN disables gas supply</t>
  </si>
  <si>
    <t>Meter sends confirmation</t>
  </si>
  <si>
    <t xml:space="preserve">almost real time </t>
  </si>
  <si>
    <t>GDN enable gas supply</t>
  </si>
  <si>
    <t>CCP,GDN</t>
  </si>
  <si>
    <t>every 6 months</t>
  </si>
  <si>
    <t>8x1</t>
  </si>
  <si>
    <t>25x1</t>
  </si>
  <si>
    <t>GDN send message to IHD</t>
  </si>
  <si>
    <t>meter acknowledges</t>
  </si>
  <si>
    <t>on occurrence to happen once every 10 years</t>
  </si>
  <si>
    <t>every 10 years</t>
  </si>
  <si>
    <t>on occurrence (assumed to happen every 3 years)</t>
  </si>
  <si>
    <t>confirmation almost real time</t>
  </si>
  <si>
    <t>on occurrence</t>
  </si>
  <si>
    <t>on event</t>
  </si>
  <si>
    <t>Use Case 06 - Identify Voltage Quality Issues</t>
  </si>
  <si>
    <t>Use Case 07 - Collect data for active management</t>
  </si>
  <si>
    <t>Actively manage network during planned and unplanned Outage</t>
  </si>
  <si>
    <t>Use Case 12 - Notify consumer of planned outage</t>
  </si>
  <si>
    <t>Use Case 13 - Query Meter Energisation Status to determine Outage Source and Location</t>
  </si>
  <si>
    <t xml:space="preserve">Use Case 14 - Send Alarm to DNO during network outage </t>
  </si>
  <si>
    <t>Use Case 15 - Verify restoration of supplies after outage</t>
  </si>
  <si>
    <t>Use Case 16 - Regulatory Reporting of outages</t>
  </si>
  <si>
    <t>Use Case 17 - Restore and maintain supply during outages</t>
  </si>
  <si>
    <t>Manage safety issues</t>
  </si>
  <si>
    <t>Use Case 18 - Manage meter safety alarm</t>
  </si>
  <si>
    <t xml:space="preserve">Use Case 19 - Manage extreme voltage at meter </t>
  </si>
  <si>
    <t>Support network activities</t>
  </si>
  <si>
    <t xml:space="preserve">Use Case 20 - Configure Smart Metering System  </t>
  </si>
  <si>
    <t>Use Case 02 - Configure Smart Metering System</t>
  </si>
  <si>
    <t>Use Case 04 - Display Messages from Gas Distribution Network</t>
  </si>
  <si>
    <t xml:space="preserve">Use Case 01 -  Monitor current flows and voltage levels to identify thermal capacity and statutory voltage headroom
</t>
  </si>
  <si>
    <t xml:space="preserve">Use Case 02 -  Determine network impact of proposed new demand / generation connections
</t>
  </si>
  <si>
    <t xml:space="preserve">Use Case 03 - Determine network impact of proposed increase in demand / generation at existing connection points
</t>
  </si>
  <si>
    <t>Use Case 04 - Monitor demand and generation profiles for network load forecasting</t>
  </si>
  <si>
    <t>Use Case 05 - Determine Latent Demand due to Embedded Generation</t>
  </si>
  <si>
    <t>09 Use Case - Perform Active Management of Network Power Flow</t>
  </si>
  <si>
    <t>10 Use Case - Perform System Balancing</t>
  </si>
  <si>
    <t>The same data flow as in Use Case 08</t>
  </si>
  <si>
    <t>08 Use Case - Active network management of network voltage</t>
  </si>
  <si>
    <t>Use Case 05 -  Measure and Store Calorific Values at the meter</t>
  </si>
  <si>
    <t>Use Case 03 - Disable Supply of Gas</t>
  </si>
  <si>
    <t>Data+ security (22 bytes)</t>
  </si>
  <si>
    <t>Security</t>
  </si>
  <si>
    <t>Security Assumptions:</t>
  </si>
  <si>
    <t>Packet Frame Overhead Assumptions</t>
  </si>
  <si>
    <t>Protocols:</t>
  </si>
  <si>
    <t>Estimated Protocol frame size (bytes)</t>
  </si>
  <si>
    <t>IEC 61334 (S-FSK, FSK, OFDM)</t>
  </si>
  <si>
    <t>IEC 62056-21”FLAG”</t>
  </si>
  <si>
    <t>IEC 62056-31 Euridis[3]</t>
  </si>
  <si>
    <t>IEC 62056 DLMS/COSEM[5]</t>
  </si>
  <si>
    <t>EN 13757 M-Bus[7]</t>
  </si>
  <si>
    <t>TCP/IP protocol[8]</t>
  </si>
  <si>
    <t>SML[9]</t>
  </si>
  <si>
    <t>SITRED[11]</t>
  </si>
  <si>
    <t>PRIME</t>
  </si>
  <si>
    <t>Zigbee SmartEnergy</t>
  </si>
  <si>
    <t>EverBlu</t>
  </si>
  <si>
    <t>OPERA/UPA[16]</t>
  </si>
  <si>
    <t>unknown</t>
  </si>
  <si>
    <t>TCP/IP based communication</t>
  </si>
  <si>
    <t>(bytes)</t>
  </si>
  <si>
    <t>bytes</t>
  </si>
  <si>
    <t>Intervals per day</t>
  </si>
  <si>
    <t>Frequency of data transmission per year</t>
  </si>
  <si>
    <t>Data reads days before transmission</t>
  </si>
  <si>
    <t>TCP/IP packet + overhead per packet (Data+ 50 bytes)</t>
  </si>
  <si>
    <t>Data volume per year</t>
  </si>
  <si>
    <t>Last day HH import data summary</t>
  </si>
  <si>
    <t>48*4</t>
  </si>
  <si>
    <t>18x1</t>
  </si>
  <si>
    <t>150x1</t>
  </si>
  <si>
    <t>56x1</t>
  </si>
  <si>
    <t>CV value for gas</t>
  </si>
  <si>
    <t>Electricity</t>
  </si>
  <si>
    <t>4x183</t>
  </si>
  <si>
    <t>Data Flow per year</t>
  </si>
  <si>
    <t>Communication Transaction Overhead Assumption</t>
  </si>
  <si>
    <t>Response time required: 5sec (min)</t>
  </si>
  <si>
    <t>Speed per packet depending on respoonse time required (bps)</t>
  </si>
  <si>
    <t>Speed on cumulative volumes depending on respoonse time required (bps)</t>
  </si>
  <si>
    <t xml:space="preserve"> </t>
  </si>
  <si>
    <t xml:space="preserve">Use Case 01 -  Monitor Power flows and voltage levels to identify thermal capacity and statutory voltage headroom
</t>
  </si>
  <si>
    <t>Use Case 02 - Configure Gas Smart Metering System</t>
  </si>
  <si>
    <t>Use Case 03 - Disable Supply of Gas by GDN</t>
  </si>
  <si>
    <t xml:space="preserve">Response time required: 5sec </t>
  </si>
  <si>
    <t>Response time required: 5sec</t>
  </si>
  <si>
    <t>Speed on cumulative volumes depending on response time required (bps)</t>
  </si>
  <si>
    <t>7*4 (for gas)</t>
  </si>
  <si>
    <t>7*8 (for electricity)</t>
  </si>
  <si>
    <t>28x1</t>
  </si>
  <si>
    <t>Transport Protocols:</t>
  </si>
  <si>
    <t xml:space="preserve">Zigbee </t>
  </si>
  <si>
    <t>Data Exchange Protocols</t>
  </si>
  <si>
    <t>Speed per packet depending on response time required (bps)</t>
  </si>
  <si>
    <t>Speed - bps (bits per second) is obtained by multiplying bytes by 8 to get bits and deviding by seconds needed for response time</t>
  </si>
  <si>
    <t>Meter Periodic Data read</t>
  </si>
  <si>
    <t>Confirmation / Notification   message</t>
  </si>
  <si>
    <t>Meter sends Error Report</t>
  </si>
  <si>
    <t>On event (assumed once a year)</t>
  </si>
  <si>
    <t>On event (assumed to happen once every 6 months)</t>
  </si>
  <si>
    <t xml:space="preserve">Every 6 minutes all day for the winter period (November-March) </t>
  </si>
  <si>
    <t>Every 6 minutes in summer (June-September) all day</t>
  </si>
  <si>
    <t>on event (assumed to happen every 3 years)</t>
  </si>
  <si>
    <t>Tampering Notification send to GDNs</t>
  </si>
  <si>
    <t>meter sends tampering notification to GDNs</t>
  </si>
  <si>
    <t>Meter sends tampering notification</t>
  </si>
  <si>
    <t>on occurrence (assumed once a year)</t>
  </si>
  <si>
    <t>on event (assumed once every 10 years)</t>
  </si>
  <si>
    <t>Real Power (import) (kW)</t>
  </si>
  <si>
    <t>Reactive Power (import) (kVAr)</t>
  </si>
  <si>
    <t>Real Power (export) (kW)</t>
  </si>
  <si>
    <t>Reactive Energy (export) (kVAr)</t>
  </si>
  <si>
    <t>Micro-generation Real Power (kW)</t>
  </si>
  <si>
    <t>Micro-generation Reactive Power (kVAr)</t>
  </si>
  <si>
    <t>Response time required: 1 hour</t>
  </si>
  <si>
    <t>Response time required: 15min</t>
  </si>
  <si>
    <t xml:space="preserve">Response time required: 15min </t>
  </si>
  <si>
    <t>Response time required: 30 sec</t>
  </si>
  <si>
    <t>Response time required: 3min</t>
  </si>
  <si>
    <t>Response time required: 5min</t>
  </si>
  <si>
    <t>Response time required: 12 hours</t>
  </si>
  <si>
    <t xml:space="preserve">Response time required: 1 hour </t>
  </si>
  <si>
    <t>1. Smart Metering System rejects the message as invalid</t>
  </si>
  <si>
    <t>2. The Smart Metering System does not have any measured data stored</t>
  </si>
  <si>
    <t>3.2 The DNO does not receive the data from the Smart Metering System (for scenario 2)</t>
  </si>
  <si>
    <t>3.1 The DNO does not receive the data from the Smart Metering System (for scenario 1)</t>
  </si>
  <si>
    <t>1. Data is periodically sent from the Smart Metering System</t>
  </si>
  <si>
    <t>3. The Smart Metering System sends the requested data</t>
  </si>
  <si>
    <t xml:space="preserve">2. DNO requests data </t>
  </si>
  <si>
    <t>on event (assumed once every 3 months)</t>
  </si>
  <si>
    <t>Command to send data</t>
  </si>
  <si>
    <t>Meter sends one month worth of HH real/reactive import/export, microgeneration real/reactive and voltage data</t>
  </si>
  <si>
    <r>
      <t xml:space="preserve">One month worth of data </t>
    </r>
    <r>
      <rPr>
        <sz val="11"/>
        <color indexed="8"/>
        <rFont val="Calibri"/>
        <family val="2"/>
      </rPr>
      <t>(assumed to include Meter sends one month worth of HH real/reactive import/export, microgeneration real/reactive and voltage data)</t>
    </r>
  </si>
  <si>
    <t>(4*48*30)*7</t>
  </si>
  <si>
    <t xml:space="preserve">3.1 The DNO does not receive the data from the Smart Metering System (scenario 1) </t>
  </si>
  <si>
    <t xml:space="preserve">3.2 The DNO does not receive the data from the Smart Metering System (scenario 2) </t>
  </si>
  <si>
    <t>1. DNO requests stored HH power flow and voltage data (and micro-generation data where available)</t>
  </si>
  <si>
    <t>2. Smart Metering System retrieves the requested data</t>
  </si>
  <si>
    <t>1. The DNO does not receive the data</t>
  </si>
  <si>
    <t>1. At the defined interval the Smart Metering System collects the data and sends it to the DNO (please see Use Case 01 scenario 1 and alternate flow 4)</t>
  </si>
  <si>
    <t>1. The Smart Metering System accumulates time and data stamped voltage quality events (assumed 6 events)</t>
  </si>
  <si>
    <t>Meter sends event report</t>
  </si>
  <si>
    <t>on event (assumed once a month)</t>
  </si>
  <si>
    <t>On event (assumed every 6 months)</t>
  </si>
  <si>
    <t>1. Meter fails to send the message</t>
  </si>
  <si>
    <t>1.  Data is periodically sent from the Smart Metering System  (import/export; real/reactive flow, real/reactive generation flow and voltage as specified by DNOs) as in Use Case 01 Scenario 1</t>
  </si>
  <si>
    <t xml:space="preserve">1. Operation of (Distribution Use of System) Time of Use tariff </t>
  </si>
  <si>
    <t>2. Operation of (Distribution Use of System) Real Time Pricing</t>
  </si>
  <si>
    <t>3. Power Sharing by Maximum Thresholds</t>
  </si>
  <si>
    <t>4. Direct Control, by DNOs, of appliance or micro-generation</t>
  </si>
  <si>
    <t>1. Maximum Power Threshold Reached - consumer does not turn off appliances</t>
  </si>
  <si>
    <t>2. Power Sharing by Maximum Power Thresholds - consumer turns off some of the appliances</t>
  </si>
  <si>
    <t xml:space="preserve">Actively manage network </t>
  </si>
  <si>
    <t>System Balancing</t>
  </si>
  <si>
    <t>11 Use Case - Check effectiveness of active network management / system balancing measures</t>
  </si>
  <si>
    <t>1.  The Smart Metering System measures power flow and voltage data (as in Use Case 01 scenario 01)</t>
  </si>
  <si>
    <t>1. Consumer notification of planned / emergency outage</t>
  </si>
  <si>
    <t>2. Consumer notified that outage is over</t>
  </si>
  <si>
    <t>1. Smart Metering System deems the request invalid for scenario 1</t>
  </si>
  <si>
    <t>2. DNOs do not receive akcnowledgment message for scenario 1</t>
  </si>
  <si>
    <t>3. Smart Metering System deems the request invalid for scenario 2</t>
  </si>
  <si>
    <t>4. DNOs do not receive akcnowledgment message for scenario 2</t>
  </si>
  <si>
    <t>2. Confirmed network outage</t>
  </si>
  <si>
    <t>1. Smart Metering deems the request invalid (for scenario 1)</t>
  </si>
  <si>
    <t>2. DNO does not receive the message (scenario 1)</t>
  </si>
  <si>
    <t>1. Outage alarm sent to the Distribution Network Operator</t>
  </si>
  <si>
    <t>Outage alarm sent</t>
  </si>
  <si>
    <t>1. Smart Metering System is unable to send the outage alarm message</t>
  </si>
  <si>
    <t>2. DNOs do not receive notification</t>
  </si>
  <si>
    <t>2. DNO does not receive notification</t>
  </si>
  <si>
    <t>1. Meter notifies DNOs of power restoration</t>
  </si>
  <si>
    <t>1. Smart Metering System fails to detect power restoration</t>
  </si>
  <si>
    <t>1. DNO requests stored outage information</t>
  </si>
  <si>
    <t>2. Meter sends outage report</t>
  </si>
  <si>
    <t>1. Smart Metering rejects the message as invalid</t>
  </si>
  <si>
    <t>2. Smart Metering System does not have any of the requested information stored</t>
  </si>
  <si>
    <t>3. DNO does not receive notification</t>
  </si>
  <si>
    <t>2. DNO activates the maximum power consumption threshold</t>
  </si>
  <si>
    <t>3. Smart Metering confirms activation of the maximum power consumption threshold</t>
  </si>
  <si>
    <t>Confirmation sent</t>
  </si>
  <si>
    <t>1. DNO does not receive "power restored" message</t>
  </si>
  <si>
    <t>2. Smart Metering deems the request invalid</t>
  </si>
  <si>
    <t>3. DNO does not receive the confirmation response</t>
  </si>
  <si>
    <t>1. Smart Metering System sends alarm to DNOs</t>
  </si>
  <si>
    <t>2. DNO remotely disconnects the supply through the Smart Metering System (where necessary)</t>
  </si>
  <si>
    <t>Disconnection command</t>
  </si>
  <si>
    <t>3. The Smart Metering sends the confirmation message to the DNO</t>
  </si>
  <si>
    <t>3. DNO does not receive confirmation of the supply switch activating to cut-off supply</t>
  </si>
  <si>
    <t>1. DNO does not receive the alarm</t>
  </si>
  <si>
    <t>1. The Smart Metering System sends alarm of a voltage level outside its ocnfigured tolerance levels</t>
  </si>
  <si>
    <t>2. (Optionally) the Smart Metering System auto-disconnects itself from the network supply of electricity sending confirmation of disconnection to the DNO</t>
  </si>
  <si>
    <t>3. Supply is enabled by DNO after emergency/safety action</t>
  </si>
  <si>
    <t xml:space="preserve">1. The Smart Metering System fails to send the extreme voltage alarm </t>
  </si>
  <si>
    <t>2. The Smart Metering System fails to auto disconnect</t>
  </si>
  <si>
    <t xml:space="preserve">DNO configures meter reading register </t>
  </si>
  <si>
    <t>DNO configures meter alarms</t>
  </si>
  <si>
    <t>DNO configures load threshold</t>
  </si>
  <si>
    <t xml:space="preserve">1. DNO configures meter reading registers </t>
  </si>
  <si>
    <t>2. DNO configures meter alarms</t>
  </si>
  <si>
    <t>3. DNO configures meter load threshold</t>
  </si>
  <si>
    <t>1. Smart Metering deems the request invalid</t>
  </si>
  <si>
    <t>on event (assumed every 3 months)</t>
  </si>
  <si>
    <t>1. Smart Metering System sends "power restored" message to the DNO</t>
  </si>
  <si>
    <t>1. The Smart Metering System sends the recorded gas demand data to the GDNO (6min)</t>
  </si>
  <si>
    <t>2. The Smart Metering System sends the recorded gas demand data to the GDNO (daily)</t>
  </si>
  <si>
    <t>1. Meter does not communicate requested data to the authorised GDN party</t>
  </si>
  <si>
    <t>2. Meter data reads are missing / corrupted</t>
  </si>
  <si>
    <t>1. GDN configures meter reading registers</t>
  </si>
  <si>
    <t>2. GDNs do not receive confirmation</t>
  </si>
  <si>
    <t>on event (assumed once every 3 years)</t>
  </si>
  <si>
    <t>1. Gas is disabled by GDNs</t>
  </si>
  <si>
    <t>on event (assumed once every 3  years)</t>
  </si>
  <si>
    <t>(Optionally) GDN update the message</t>
  </si>
  <si>
    <t>Updated CV value for the day</t>
  </si>
  <si>
    <t>on occurrence (assumed to happen once a month)</t>
  </si>
  <si>
    <t>monthly</t>
  </si>
  <si>
    <t>1. The Smart Metering System rejects the message as invalid</t>
  </si>
  <si>
    <t>GDN resends the message</t>
  </si>
  <si>
    <t>once every 3 months</t>
  </si>
  <si>
    <t>40320x1</t>
  </si>
  <si>
    <t>Event</t>
  </si>
  <si>
    <t>14x1</t>
  </si>
  <si>
    <t>40320 x 1</t>
  </si>
  <si>
    <t>Cobfirmation sent</t>
  </si>
  <si>
    <t>on event (assumed ever 3 years)</t>
  </si>
  <si>
    <t>1. False Outage Report (DNO checks meter energisation status: supply on)</t>
  </si>
  <si>
    <t>1,000 Meters Simultaniously</t>
  </si>
  <si>
    <t>4x240x183</t>
  </si>
  <si>
    <t xml:space="preserve">Every 6 minutes all day for the winter period (Was November-March) - 6 months </t>
  </si>
  <si>
    <t>Every 6 min. in summer (was June-September) all day for 6 months</t>
  </si>
  <si>
    <t xml:space="preserve"> 6 mths</t>
  </si>
  <si>
    <t xml:space="preserve"> once per year</t>
  </si>
  <si>
    <t xml:space="preserve"> twice p.a.</t>
  </si>
  <si>
    <t xml:space="preserve">  </t>
  </si>
  <si>
    <t>Mbytes</t>
  </si>
  <si>
    <t>kbytes</t>
  </si>
  <si>
    <t>Million</t>
  </si>
  <si>
    <t>Gbytes</t>
  </si>
  <si>
    <t>Update CV</t>
  </si>
  <si>
    <t>Tbytes</t>
  </si>
  <si>
    <t>Per Meter</t>
  </si>
  <si>
    <t>The same data flow as in Use Case 09</t>
  </si>
  <si>
    <t>08 Use Case - Active network management of network voltage (Active network management of network voltage – Uses Voltage information captured to instigate actions on DNO Assets to control voltage, as well as having the same data flows as Use Case 09 to undertake actions in the household to address voltage issues via ToU/Peak tariffs, control household equipment etc.</t>
  </si>
  <si>
    <t>08 Use Case - Active network management of network voltage  – Uses Voltage information captured to instigate actions on DNO Assets to control voltage, as well as having the same data flows as Use Case 09 to undertake actions in the household to address voltage issues via ToU/Peak tariffs, control household equipment etc.</t>
  </si>
  <si>
    <t>1. Data is periodically sent from the Smart Metering System (Scenario 1)</t>
  </si>
  <si>
    <t>2. DNO requests data (Scenario 2)</t>
  </si>
  <si>
    <t>3. The Smart Metering System sends the requested data (Scenario 2)</t>
  </si>
  <si>
    <t>Assumed 15 minutes up to  12 hours (i.e. confirming meter changes)</t>
  </si>
  <si>
    <t>1,000 meters in 15 min. or 100,000 in 1 hour; in cases of extreme weather events 30 sec per meter</t>
  </si>
  <si>
    <t xml:space="preserve"> Up to15 min.</t>
  </si>
  <si>
    <t>Up to 15min.</t>
  </si>
  <si>
    <t xml:space="preserve">12 hours </t>
  </si>
  <si>
    <t>15 min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</si>
</sst>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 #,##0.0_-;_-* &quot;-&quot;??_-;_-@_-"/>
    <numFmt numFmtId="169" formatCode="_-* #,##0_-;\-* #,##0_-;_-* &quot;-&quot;??_-;_-@_-"/>
    <numFmt numFmtId="170" formatCode="#,##0_ ;\-#,##0\ "/>
    <numFmt numFmtId="171" formatCode="0.0"/>
  </numFmts>
  <fonts count="57">
    <font>
      <sz val="11"/>
      <color theme="1"/>
      <name val="Calibri"/>
      <family val="2"/>
    </font>
    <font>
      <sz val="11"/>
      <color indexed="8"/>
      <name val="Calibri"/>
      <family val="2"/>
    </font>
    <font>
      <b/>
      <sz val="8"/>
      <name val="Tahoma"/>
      <family val="2"/>
    </font>
    <font>
      <sz val="8"/>
      <name val="Tahoma"/>
      <family val="2"/>
    </font>
    <font>
      <sz val="8"/>
      <name val="Calibri"/>
      <family val="2"/>
    </font>
    <font>
      <b/>
      <sz val="10"/>
      <name val="Tahoma"/>
      <family val="2"/>
    </font>
    <font>
      <b/>
      <sz val="11"/>
      <name val="Tahoma"/>
      <family val="2"/>
    </font>
    <font>
      <b/>
      <sz val="11"/>
      <name val="Calibri"/>
      <family val="2"/>
    </font>
    <font>
      <b/>
      <sz val="11"/>
      <color indexed="8"/>
      <name val="Calibri"/>
      <family val="2"/>
    </font>
    <font>
      <sz val="8"/>
      <color indexed="8"/>
      <name val="Calibri"/>
      <family val="2"/>
    </font>
    <font>
      <sz val="8"/>
      <color indexed="8"/>
      <name val="Tahoma"/>
      <family val="2"/>
    </font>
    <font>
      <b/>
      <sz val="8"/>
      <color indexed="8"/>
      <name val="Tahoma"/>
      <family val="2"/>
    </font>
    <font>
      <vertAlign val="superscript"/>
      <sz val="10"/>
      <color indexed="8"/>
      <name val="Tahoma"/>
      <family val="2"/>
    </font>
    <font>
      <vertAlign val="superscript"/>
      <sz val="14"/>
      <color indexed="8"/>
      <name val="Tahoma"/>
      <family val="2"/>
    </font>
    <font>
      <b/>
      <vertAlign val="superscript"/>
      <sz val="14"/>
      <color indexed="8"/>
      <name val="Tahoma"/>
      <family val="2"/>
    </font>
    <font>
      <b/>
      <sz val="10"/>
      <color indexed="8"/>
      <name val="Calibri"/>
      <family val="2"/>
    </font>
    <font>
      <b/>
      <sz val="10"/>
      <color indexed="8"/>
      <name val="Tahoma"/>
      <family val="2"/>
    </font>
    <font>
      <b/>
      <sz val="12"/>
      <color indexed="8"/>
      <name val="Tahoma"/>
      <family val="2"/>
    </font>
    <font>
      <sz val="8"/>
      <color indexed="8"/>
      <name val="Tahome"/>
      <family val="0"/>
    </font>
    <font>
      <b/>
      <vertAlign val="superscript"/>
      <sz val="10"/>
      <color indexed="8"/>
      <name val="Tahoma"/>
      <family val="2"/>
    </font>
    <font>
      <b/>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55"/>
        <bgColor indexed="64"/>
      </patternFill>
    </fill>
    <fill>
      <patternFill patternType="solid">
        <fgColor indexed="62"/>
        <bgColor indexed="64"/>
      </patternFill>
    </fill>
    <fill>
      <patternFill patternType="solid">
        <fgColor indexed="60"/>
        <bgColor indexed="64"/>
      </patternFill>
    </fill>
    <fill>
      <patternFill patternType="solid">
        <fgColor indexed="30"/>
        <bgColor indexed="64"/>
      </patternFill>
    </fill>
    <fill>
      <patternFill patternType="solid">
        <fgColor indexed="19"/>
        <bgColor indexed="64"/>
      </patternFill>
    </fill>
    <fill>
      <patternFill patternType="solid">
        <fgColor indexed="48"/>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4"/>
        <bgColor indexed="64"/>
      </patternFill>
    </fill>
    <fill>
      <patternFill patternType="solid">
        <fgColor indexed="1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color indexed="8"/>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color indexed="63"/>
      </left>
      <right style="medium"/>
      <top>
        <color indexed="63"/>
      </top>
      <bottom style="medium"/>
    </border>
    <border>
      <left>
        <color indexed="63"/>
      </left>
      <right style="medium"/>
      <top>
        <color indexed="63"/>
      </top>
      <bottom style="hair"/>
    </border>
    <border>
      <left style="medium"/>
      <right style="medium"/>
      <top>
        <color indexed="63"/>
      </top>
      <bottom style="hair">
        <color indexed="8"/>
      </bottom>
    </border>
    <border>
      <left>
        <color indexed="63"/>
      </left>
      <right>
        <color indexed="63"/>
      </right>
      <top>
        <color indexed="63"/>
      </top>
      <bottom style="hair">
        <color indexed="8"/>
      </bottom>
    </border>
    <border>
      <left style="medium"/>
      <right style="medium"/>
      <top>
        <color indexed="63"/>
      </top>
      <bottom style="hair"/>
    </border>
    <border>
      <left style="hair"/>
      <right style="medium"/>
      <top>
        <color indexed="63"/>
      </top>
      <bottom style="hair"/>
    </border>
    <border>
      <left>
        <color indexed="63"/>
      </left>
      <right style="medium"/>
      <top style="hair"/>
      <bottom style="hair"/>
    </border>
    <border>
      <left style="medium"/>
      <right style="medium"/>
      <top style="hair">
        <color indexed="8"/>
      </top>
      <bottom style="hair">
        <color indexed="8"/>
      </bottom>
    </border>
    <border>
      <left style="medium"/>
      <right style="medium"/>
      <top style="hair"/>
      <bottom style="hair"/>
    </border>
    <border>
      <left>
        <color indexed="63"/>
      </left>
      <right style="medium"/>
      <top style="hair"/>
      <bottom>
        <color indexed="63"/>
      </bottom>
    </border>
    <border>
      <left style="medium"/>
      <right style="medium"/>
      <top style="hair">
        <color indexed="8"/>
      </top>
      <bottom>
        <color indexed="63"/>
      </bottom>
    </border>
    <border>
      <left style="medium"/>
      <right style="medium"/>
      <top>
        <color indexed="63"/>
      </top>
      <bottom>
        <color indexed="63"/>
      </bottom>
    </border>
    <border>
      <left>
        <color indexed="63"/>
      </left>
      <right style="medium"/>
      <top style="hair"/>
      <bottom style="medium"/>
    </border>
    <border>
      <left style="medium"/>
      <right style="medium"/>
      <top style="hair">
        <color indexed="8"/>
      </top>
      <bottom style="mediu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hair"/>
      <right>
        <color indexed="63"/>
      </right>
      <top style="medium"/>
      <bottom>
        <color indexed="63"/>
      </bottom>
    </border>
    <border>
      <left>
        <color indexed="63"/>
      </left>
      <right>
        <color indexed="63"/>
      </right>
      <top style="hair">
        <color indexed="8"/>
      </top>
      <bottom>
        <color indexed="63"/>
      </bottom>
    </border>
    <border>
      <left style="medium"/>
      <right style="medium"/>
      <top style="hair"/>
      <bottom>
        <color indexed="63"/>
      </bottom>
    </border>
    <border>
      <left style="hair"/>
      <right>
        <color indexed="63"/>
      </right>
      <top style="hair"/>
      <bottom>
        <color indexed="63"/>
      </bottom>
    </border>
    <border>
      <left>
        <color indexed="63"/>
      </left>
      <right>
        <color indexed="63"/>
      </right>
      <top style="hair">
        <color indexed="8"/>
      </top>
      <bottom style="medium"/>
    </border>
    <border>
      <left style="medium"/>
      <right style="medium"/>
      <top style="hair"/>
      <bottom style="medium"/>
    </border>
    <border>
      <left style="hair"/>
      <right>
        <color indexed="63"/>
      </right>
      <top style="hair"/>
      <bottom style="medium"/>
    </border>
    <border>
      <left style="hair"/>
      <right>
        <color indexed="63"/>
      </right>
      <top>
        <color indexed="63"/>
      </top>
      <bottom style="hair"/>
    </border>
    <border>
      <left style="hair"/>
      <right>
        <color indexed="63"/>
      </right>
      <top>
        <color indexed="63"/>
      </top>
      <bottom>
        <color indexed="63"/>
      </bottom>
    </border>
    <border>
      <left style="hair"/>
      <right>
        <color indexed="63"/>
      </right>
      <top style="hair"/>
      <bottom style="hair"/>
    </border>
    <border>
      <left style="medium"/>
      <right style="medium"/>
      <top style="medium"/>
      <bottom style="hair"/>
    </border>
    <border>
      <left>
        <color indexed="63"/>
      </left>
      <right>
        <color indexed="63"/>
      </right>
      <top style="medium"/>
      <bottom style="hair"/>
    </border>
    <border>
      <left style="medium"/>
      <right>
        <color indexed="63"/>
      </right>
      <top style="medium"/>
      <bottom style="hair"/>
    </border>
    <border>
      <left>
        <color indexed="63"/>
      </left>
      <right>
        <color indexed="63"/>
      </right>
      <top style="hair"/>
      <bottom style="hair"/>
    </border>
    <border>
      <left style="medium"/>
      <right>
        <color indexed="63"/>
      </right>
      <top style="hair"/>
      <bottom style="hair"/>
    </border>
    <border>
      <left>
        <color indexed="63"/>
      </left>
      <right>
        <color indexed="63"/>
      </right>
      <top style="hair"/>
      <bottom style="medium"/>
    </border>
    <border>
      <left style="medium"/>
      <right>
        <color indexed="63"/>
      </right>
      <top style="hair"/>
      <bottom style="medium"/>
    </border>
    <border>
      <left>
        <color indexed="63"/>
      </left>
      <right style="medium"/>
      <top style="medium"/>
      <bottom style="hair"/>
    </border>
    <border>
      <left>
        <color indexed="63"/>
      </left>
      <right>
        <color indexed="63"/>
      </right>
      <top style="hair"/>
      <bottom>
        <color indexed="63"/>
      </bottom>
    </border>
    <border>
      <left style="medium"/>
      <right>
        <color indexed="63"/>
      </right>
      <top style="hair"/>
      <bottom>
        <color indexed="63"/>
      </bottom>
    </border>
    <border>
      <left style="medium"/>
      <right style="medium"/>
      <top style="medium"/>
      <bottom style="hair">
        <color indexed="8"/>
      </bottom>
    </border>
    <border>
      <left>
        <color indexed="63"/>
      </left>
      <right>
        <color indexed="63"/>
      </right>
      <top style="medium"/>
      <bottom style="hair">
        <color indexed="8"/>
      </bottom>
    </border>
    <border>
      <left style="hair"/>
      <right>
        <color indexed="63"/>
      </right>
      <top style="medium"/>
      <bottom style="hair"/>
    </border>
    <border>
      <left>
        <color indexed="63"/>
      </left>
      <right style="hair"/>
      <top>
        <color indexed="63"/>
      </top>
      <bottom style="hair"/>
    </border>
    <border>
      <left style="medium"/>
      <right>
        <color indexed="63"/>
      </right>
      <top>
        <color indexed="63"/>
      </top>
      <bottom style="hair"/>
    </border>
    <border>
      <left>
        <color indexed="63"/>
      </left>
      <right style="hair"/>
      <top style="hair"/>
      <bottom style="medium"/>
    </border>
    <border>
      <left>
        <color indexed="63"/>
      </left>
      <right style="hair"/>
      <top style="hair"/>
      <bottom style="hair"/>
    </border>
    <border>
      <left style="medium"/>
      <right>
        <color indexed="63"/>
      </right>
      <top>
        <color indexed="63"/>
      </top>
      <bottom>
        <color indexed="63"/>
      </bottom>
    </border>
    <border>
      <left>
        <color indexed="63"/>
      </left>
      <right>
        <color indexed="63"/>
      </right>
      <top>
        <color indexed="63"/>
      </top>
      <bottom style="hair"/>
    </border>
    <border>
      <left style="medium"/>
      <right>
        <color indexed="63"/>
      </right>
      <top>
        <color indexed="63"/>
      </top>
      <bottom style="medium"/>
    </border>
    <border>
      <left style="medium"/>
      <right>
        <color indexed="63"/>
      </right>
      <top style="medium"/>
      <bottom style="medium">
        <color indexed="8"/>
      </bottom>
    </border>
    <border>
      <left>
        <color indexed="63"/>
      </left>
      <right>
        <color indexed="63"/>
      </right>
      <top>
        <color indexed="63"/>
      </top>
      <bottom style="medium"/>
    </border>
    <border>
      <left style="hair"/>
      <right style="medium"/>
      <top style="hair"/>
      <bottom style="medium"/>
    </border>
    <border>
      <left>
        <color indexed="63"/>
      </left>
      <right style="medium"/>
      <top style="medium"/>
      <bottom style="medium"/>
    </border>
    <border>
      <left style="medium"/>
      <right style="thin"/>
      <top style="medium"/>
      <bottom style="medium"/>
    </border>
    <border>
      <left style="medium"/>
      <right style="medium">
        <color indexed="9"/>
      </right>
      <top style="medium"/>
      <bottom style="thick">
        <color indexed="9"/>
      </bottom>
    </border>
    <border>
      <left>
        <color indexed="63"/>
      </left>
      <right style="medium"/>
      <top style="medium"/>
      <bottom style="thick">
        <color indexed="9"/>
      </bottom>
    </border>
    <border>
      <left style="medium"/>
      <right style="thick">
        <color indexed="9"/>
      </right>
      <top>
        <color indexed="63"/>
      </top>
      <bottom>
        <color indexed="63"/>
      </bottom>
    </border>
    <border>
      <left style="medium"/>
      <right style="thick">
        <color indexed="9"/>
      </right>
      <top style="medium">
        <color indexed="9"/>
      </top>
      <bottom>
        <color indexed="63"/>
      </bottom>
    </border>
    <border>
      <left style="medium"/>
      <right style="thick">
        <color indexed="9"/>
      </right>
      <top style="medium">
        <color indexed="9"/>
      </top>
      <bottom style="medium"/>
    </border>
    <border>
      <left>
        <color indexed="63"/>
      </left>
      <right style="medium"/>
      <top>
        <color indexed="63"/>
      </top>
      <bottom style="medium">
        <color indexed="9"/>
      </bottom>
    </border>
    <border>
      <left style="thin"/>
      <right style="medium"/>
      <top style="medium"/>
      <bottom style="medium"/>
    </border>
    <border>
      <left style="medium"/>
      <right>
        <color indexed="63"/>
      </right>
      <top style="medium"/>
      <bottom>
        <color indexed="63"/>
      </bottom>
    </border>
    <border>
      <left style="hair"/>
      <right style="medium"/>
      <top>
        <color indexed="63"/>
      </top>
      <bottom>
        <color indexed="63"/>
      </bottom>
    </border>
    <border>
      <left style="hair"/>
      <right style="medium"/>
      <top style="medium"/>
      <bottom style="medium"/>
    </border>
    <border>
      <left style="medium"/>
      <right style="medium"/>
      <top style="hair">
        <color indexed="8"/>
      </top>
      <bottom style="hair"/>
    </border>
    <border>
      <left style="hair"/>
      <right style="medium"/>
      <top style="medium"/>
      <bottom style="hair"/>
    </border>
    <border>
      <left style="hair"/>
      <right>
        <color indexed="63"/>
      </right>
      <top style="medium"/>
      <bottom style="medium"/>
    </border>
    <border>
      <left style="hair"/>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1" fillId="31" borderId="7" applyNumberFormat="0" applyFont="0" applyAlignment="0" applyProtection="0"/>
    <xf numFmtId="0" fontId="52" fillId="26"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58">
    <xf numFmtId="0" fontId="0" fillId="0" borderId="0" xfId="0" applyFont="1" applyAlignment="1">
      <alignment/>
    </xf>
    <xf numFmtId="0" fontId="0" fillId="0" borderId="0" xfId="0" applyAlignment="1">
      <alignment wrapText="1"/>
    </xf>
    <xf numFmtId="1" fontId="0" fillId="0" borderId="0" xfId="0" applyNumberFormat="1" applyAlignment="1">
      <alignment/>
    </xf>
    <xf numFmtId="0" fontId="2" fillId="32" borderId="10" xfId="0" applyFont="1" applyFill="1" applyBorder="1" applyAlignment="1">
      <alignment horizontal="center" vertical="top" wrapText="1"/>
    </xf>
    <xf numFmtId="0" fontId="3" fillId="32" borderId="0" xfId="0" applyFont="1" applyFill="1" applyBorder="1" applyAlignment="1">
      <alignment horizontal="center" vertical="top" wrapText="1"/>
    </xf>
    <xf numFmtId="0" fontId="0" fillId="32" borderId="0" xfId="0" applyFont="1" applyFill="1" applyAlignment="1">
      <alignment/>
    </xf>
    <xf numFmtId="1" fontId="3" fillId="32" borderId="11" xfId="0" applyNumberFormat="1" applyFont="1" applyFill="1" applyBorder="1" applyAlignment="1">
      <alignment horizontal="center" vertical="top" wrapText="1"/>
    </xf>
    <xf numFmtId="0" fontId="3" fillId="32" borderId="11" xfId="0" applyFont="1" applyFill="1" applyBorder="1" applyAlignment="1">
      <alignment horizontal="center" vertical="top" wrapText="1"/>
    </xf>
    <xf numFmtId="0" fontId="3" fillId="32" borderId="12" xfId="0" applyFont="1" applyFill="1" applyBorder="1" applyAlignment="1">
      <alignment horizontal="center" vertical="top" wrapText="1"/>
    </xf>
    <xf numFmtId="0" fontId="3" fillId="32" borderId="13" xfId="0" applyFont="1" applyFill="1" applyBorder="1" applyAlignment="1">
      <alignment horizontal="center" vertical="top" wrapText="1"/>
    </xf>
    <xf numFmtId="0" fontId="3" fillId="32" borderId="14" xfId="0" applyFont="1" applyFill="1" applyBorder="1" applyAlignment="1">
      <alignment horizontal="center" vertical="top" wrapText="1"/>
    </xf>
    <xf numFmtId="0" fontId="9" fillId="32" borderId="13" xfId="0" applyFont="1" applyFill="1" applyBorder="1" applyAlignment="1">
      <alignment wrapText="1"/>
    </xf>
    <xf numFmtId="0" fontId="2" fillId="32" borderId="13" xfId="0" applyFont="1" applyFill="1" applyBorder="1" applyAlignment="1">
      <alignment horizontal="center" vertical="top" wrapText="1"/>
    </xf>
    <xf numFmtId="0" fontId="10" fillId="32" borderId="15" xfId="0" applyFont="1" applyFill="1" applyBorder="1" applyAlignment="1">
      <alignment wrapText="1"/>
    </xf>
    <xf numFmtId="0" fontId="10" fillId="32" borderId="13" xfId="0" applyFont="1" applyFill="1" applyBorder="1" applyAlignment="1">
      <alignment wrapText="1"/>
    </xf>
    <xf numFmtId="0" fontId="10" fillId="0" borderId="16" xfId="0" applyFont="1" applyBorder="1" applyAlignment="1">
      <alignment vertical="top" wrapText="1"/>
    </xf>
    <xf numFmtId="0" fontId="10" fillId="0" borderId="16" xfId="0" applyFont="1" applyBorder="1" applyAlignment="1">
      <alignment vertical="top" wrapText="1"/>
    </xf>
    <xf numFmtId="0" fontId="10" fillId="0" borderId="16" xfId="0" applyFont="1" applyBorder="1" applyAlignment="1">
      <alignment wrapText="1"/>
    </xf>
    <xf numFmtId="1" fontId="3" fillId="18" borderId="17" xfId="42" applyNumberFormat="1" applyFont="1" applyFill="1" applyBorder="1" applyAlignment="1">
      <alignment horizontal="center" vertical="top" wrapText="1"/>
    </xf>
    <xf numFmtId="1" fontId="3" fillId="18" borderId="18" xfId="42" applyNumberFormat="1" applyFont="1" applyFill="1" applyBorder="1" applyAlignment="1">
      <alignment horizontal="center" vertical="top" wrapText="1"/>
    </xf>
    <xf numFmtId="1" fontId="3" fillId="18" borderId="19" xfId="42" applyNumberFormat="1" applyFont="1" applyFill="1" applyBorder="1" applyAlignment="1">
      <alignment horizontal="center" vertical="top" wrapText="1"/>
    </xf>
    <xf numFmtId="1" fontId="3" fillId="18" borderId="20" xfId="42" applyNumberFormat="1" applyFont="1" applyFill="1" applyBorder="1" applyAlignment="1">
      <alignment horizontal="center" vertical="top" wrapText="1"/>
    </xf>
    <xf numFmtId="1" fontId="3" fillId="18" borderId="21" xfId="42" applyNumberFormat="1" applyFont="1" applyFill="1" applyBorder="1" applyAlignment="1">
      <alignment horizontal="center" vertical="top" wrapText="1"/>
    </xf>
    <xf numFmtId="1" fontId="3" fillId="18" borderId="22" xfId="42" applyNumberFormat="1" applyFont="1" applyFill="1" applyBorder="1" applyAlignment="1">
      <alignment horizontal="center" vertical="top" wrapText="1"/>
    </xf>
    <xf numFmtId="1" fontId="3" fillId="18" borderId="23" xfId="42" applyNumberFormat="1" applyFont="1" applyFill="1" applyBorder="1" applyAlignment="1">
      <alignment horizontal="center" vertical="top" wrapText="1"/>
    </xf>
    <xf numFmtId="1" fontId="3" fillId="18" borderId="24" xfId="42" applyNumberFormat="1" applyFont="1" applyFill="1" applyBorder="1" applyAlignment="1">
      <alignment horizontal="center" vertical="top" wrapText="1"/>
    </xf>
    <xf numFmtId="1" fontId="3" fillId="18" borderId="25" xfId="42" applyNumberFormat="1" applyFont="1" applyFill="1" applyBorder="1" applyAlignment="1">
      <alignment horizontal="center" vertical="top" wrapText="1"/>
    </xf>
    <xf numFmtId="1" fontId="3" fillId="18" borderId="26" xfId="42" applyNumberFormat="1" applyFont="1" applyFill="1" applyBorder="1" applyAlignment="1">
      <alignment horizontal="center" vertical="top" wrapText="1"/>
    </xf>
    <xf numFmtId="1" fontId="3" fillId="18" borderId="0" xfId="42" applyNumberFormat="1" applyFont="1" applyFill="1" applyBorder="1" applyAlignment="1">
      <alignment horizontal="center" vertical="top" wrapText="1"/>
    </xf>
    <xf numFmtId="1" fontId="3" fillId="18" borderId="27" xfId="42" applyNumberFormat="1" applyFont="1" applyFill="1" applyBorder="1" applyAlignment="1">
      <alignment horizontal="center" vertical="top" wrapText="1"/>
    </xf>
    <xf numFmtId="1" fontId="3" fillId="18" borderId="12" xfId="42" applyNumberFormat="1" applyFont="1" applyFill="1" applyBorder="1" applyAlignment="1">
      <alignment horizontal="center" vertical="top" wrapText="1"/>
    </xf>
    <xf numFmtId="1" fontId="3" fillId="18" borderId="28" xfId="42" applyNumberFormat="1" applyFont="1" applyFill="1" applyBorder="1" applyAlignment="1">
      <alignment horizontal="center" vertical="top" wrapText="1"/>
    </xf>
    <xf numFmtId="1" fontId="3" fillId="18" borderId="29" xfId="42" applyNumberFormat="1" applyFont="1" applyFill="1" applyBorder="1" applyAlignment="1">
      <alignment horizontal="center" vertical="top" wrapText="1"/>
    </xf>
    <xf numFmtId="1" fontId="3" fillId="18" borderId="14" xfId="42" applyNumberFormat="1" applyFont="1" applyFill="1" applyBorder="1" applyAlignment="1">
      <alignment horizontal="center" vertical="top" wrapText="1"/>
    </xf>
    <xf numFmtId="1" fontId="3" fillId="18" borderId="16" xfId="42" applyNumberFormat="1" applyFont="1" applyFill="1" applyBorder="1" applyAlignment="1">
      <alignment horizontal="center" vertical="top" wrapText="1"/>
    </xf>
    <xf numFmtId="1" fontId="3" fillId="18" borderId="30" xfId="42" applyNumberFormat="1" applyFont="1" applyFill="1" applyBorder="1" applyAlignment="1">
      <alignment horizontal="center" vertical="top" wrapText="1"/>
    </xf>
    <xf numFmtId="1" fontId="3" fillId="18" borderId="31" xfId="42" applyNumberFormat="1" applyFont="1" applyFill="1" applyBorder="1" applyAlignment="1">
      <alignment horizontal="center" vertical="top" wrapText="1"/>
    </xf>
    <xf numFmtId="1" fontId="3" fillId="18" borderId="32" xfId="42" applyNumberFormat="1" applyFont="1" applyFill="1" applyBorder="1" applyAlignment="1">
      <alignment horizontal="center" vertical="top" wrapText="1"/>
    </xf>
    <xf numFmtId="1" fontId="3" fillId="18" borderId="33" xfId="42" applyNumberFormat="1" applyFont="1" applyFill="1" applyBorder="1" applyAlignment="1">
      <alignment horizontal="center" vertical="top" wrapText="1"/>
    </xf>
    <xf numFmtId="1" fontId="3" fillId="18" borderId="34" xfId="42" applyNumberFormat="1" applyFont="1" applyFill="1" applyBorder="1" applyAlignment="1">
      <alignment horizontal="center" vertical="top" wrapText="1"/>
    </xf>
    <xf numFmtId="1" fontId="3" fillId="18" borderId="35" xfId="42" applyNumberFormat="1" applyFont="1" applyFill="1" applyBorder="1" applyAlignment="1">
      <alignment horizontal="center" vertical="top" wrapText="1"/>
    </xf>
    <xf numFmtId="1" fontId="3" fillId="18" borderId="36" xfId="42" applyNumberFormat="1" applyFont="1" applyFill="1" applyBorder="1" applyAlignment="1">
      <alignment horizontal="center" vertical="top" wrapText="1"/>
    </xf>
    <xf numFmtId="1" fontId="3" fillId="18" borderId="37" xfId="42" applyNumberFormat="1" applyFont="1" applyFill="1" applyBorder="1" applyAlignment="1">
      <alignment horizontal="center" vertical="top" wrapText="1"/>
    </xf>
    <xf numFmtId="1" fontId="3" fillId="18" borderId="38" xfId="42" applyNumberFormat="1" applyFont="1" applyFill="1" applyBorder="1" applyAlignment="1">
      <alignment horizontal="center" vertical="top" wrapText="1"/>
    </xf>
    <xf numFmtId="1" fontId="3" fillId="18" borderId="39" xfId="42" applyNumberFormat="1" applyFont="1" applyFill="1" applyBorder="1" applyAlignment="1">
      <alignment horizontal="center" vertical="top" wrapText="1"/>
    </xf>
    <xf numFmtId="1" fontId="3" fillId="18" borderId="40" xfId="42" applyNumberFormat="1" applyFont="1" applyFill="1" applyBorder="1" applyAlignment="1">
      <alignment horizontal="center" vertical="top" wrapText="1"/>
    </xf>
    <xf numFmtId="1" fontId="3" fillId="18" borderId="41" xfId="42" applyNumberFormat="1" applyFont="1" applyFill="1" applyBorder="1" applyAlignment="1">
      <alignment horizontal="center" vertical="top" wrapText="1"/>
    </xf>
    <xf numFmtId="1" fontId="3" fillId="18" borderId="42" xfId="42" applyNumberFormat="1" applyFont="1" applyFill="1" applyBorder="1" applyAlignment="1">
      <alignment horizontal="center" vertical="top" wrapText="1"/>
    </xf>
    <xf numFmtId="1" fontId="3" fillId="18" borderId="43" xfId="42" applyNumberFormat="1" applyFont="1" applyFill="1" applyBorder="1" applyAlignment="1">
      <alignment horizontal="center" vertical="top" wrapText="1"/>
    </xf>
    <xf numFmtId="1" fontId="3" fillId="18" borderId="44" xfId="42" applyNumberFormat="1" applyFont="1" applyFill="1" applyBorder="1" applyAlignment="1">
      <alignment horizontal="center" vertical="top" wrapText="1"/>
    </xf>
    <xf numFmtId="1" fontId="3" fillId="18" borderId="45" xfId="42" applyNumberFormat="1" applyFont="1" applyFill="1" applyBorder="1" applyAlignment="1">
      <alignment horizontal="center" vertical="top" wrapText="1"/>
    </xf>
    <xf numFmtId="1" fontId="3" fillId="18" borderId="46" xfId="42" applyNumberFormat="1" applyFont="1" applyFill="1" applyBorder="1" applyAlignment="1">
      <alignment horizontal="center" vertical="top" wrapText="1"/>
    </xf>
    <xf numFmtId="1" fontId="3" fillId="18" borderId="47" xfId="42" applyNumberFormat="1" applyFont="1" applyFill="1" applyBorder="1" applyAlignment="1">
      <alignment horizontal="center" vertical="top" wrapText="1"/>
    </xf>
    <xf numFmtId="1" fontId="3" fillId="18" borderId="48" xfId="42" applyNumberFormat="1" applyFont="1" applyFill="1" applyBorder="1" applyAlignment="1">
      <alignment horizontal="center" vertical="top" wrapText="1"/>
    </xf>
    <xf numFmtId="1" fontId="3" fillId="18" borderId="49" xfId="42" applyNumberFormat="1" applyFont="1" applyFill="1" applyBorder="1" applyAlignment="1">
      <alignment horizontal="center" vertical="top" wrapText="1"/>
    </xf>
    <xf numFmtId="1" fontId="2" fillId="0" borderId="31" xfId="42" applyNumberFormat="1" applyFont="1" applyBorder="1" applyAlignment="1">
      <alignment horizontal="center" vertical="top" wrapText="1"/>
    </xf>
    <xf numFmtId="1" fontId="3" fillId="18" borderId="50" xfId="42" applyNumberFormat="1" applyFont="1" applyFill="1" applyBorder="1" applyAlignment="1">
      <alignment horizontal="center" vertical="top" wrapText="1"/>
    </xf>
    <xf numFmtId="1" fontId="2" fillId="0" borderId="27" xfId="42" applyNumberFormat="1" applyFont="1" applyBorder="1" applyAlignment="1">
      <alignment horizontal="center" vertical="top" wrapText="1"/>
    </xf>
    <xf numFmtId="1" fontId="3" fillId="18" borderId="51" xfId="42" applyNumberFormat="1" applyFont="1" applyFill="1" applyBorder="1" applyAlignment="1">
      <alignment horizontal="center" vertical="top" wrapText="1"/>
    </xf>
    <xf numFmtId="1" fontId="3" fillId="18" borderId="52" xfId="42" applyNumberFormat="1" applyFont="1" applyFill="1" applyBorder="1" applyAlignment="1">
      <alignment horizontal="center" vertical="top" wrapText="1"/>
    </xf>
    <xf numFmtId="1" fontId="3" fillId="18" borderId="53" xfId="42" applyNumberFormat="1" applyFont="1" applyFill="1" applyBorder="1" applyAlignment="1">
      <alignment horizontal="center" vertical="top" wrapText="1"/>
    </xf>
    <xf numFmtId="1" fontId="3" fillId="18" borderId="54" xfId="42" applyNumberFormat="1" applyFont="1" applyFill="1" applyBorder="1" applyAlignment="1">
      <alignment horizontal="center" vertical="top" wrapText="1"/>
    </xf>
    <xf numFmtId="1" fontId="3" fillId="18" borderId="55" xfId="42" applyNumberFormat="1" applyFont="1" applyFill="1" applyBorder="1" applyAlignment="1">
      <alignment horizontal="center" vertical="top" wrapText="1"/>
    </xf>
    <xf numFmtId="1" fontId="3" fillId="18" borderId="56" xfId="42" applyNumberFormat="1" applyFont="1" applyFill="1" applyBorder="1" applyAlignment="1">
      <alignment horizontal="center" vertical="top" wrapText="1"/>
    </xf>
    <xf numFmtId="1" fontId="3" fillId="18" borderId="57" xfId="42" applyNumberFormat="1" applyFont="1" applyFill="1" applyBorder="1" applyAlignment="1">
      <alignment horizontal="center" vertical="top" wrapText="1"/>
    </xf>
    <xf numFmtId="1" fontId="3" fillId="18" borderId="58" xfId="42" applyNumberFormat="1" applyFont="1" applyFill="1" applyBorder="1" applyAlignment="1">
      <alignment horizontal="center" vertical="top" wrapText="1"/>
    </xf>
    <xf numFmtId="1" fontId="3" fillId="18" borderId="59" xfId="42" applyNumberFormat="1" applyFont="1" applyFill="1" applyBorder="1" applyAlignment="1">
      <alignment horizontal="center" vertical="top" wrapText="1"/>
    </xf>
    <xf numFmtId="1" fontId="3" fillId="18" borderId="60" xfId="42" applyNumberFormat="1" applyFont="1" applyFill="1" applyBorder="1" applyAlignment="1">
      <alignment horizontal="center" vertical="top" wrapText="1"/>
    </xf>
    <xf numFmtId="1" fontId="3" fillId="18" borderId="61" xfId="42" applyNumberFormat="1" applyFont="1" applyFill="1" applyBorder="1" applyAlignment="1">
      <alignment horizontal="center" vertical="top" wrapText="1"/>
    </xf>
    <xf numFmtId="1" fontId="3" fillId="0" borderId="60" xfId="42" applyNumberFormat="1" applyFont="1" applyBorder="1" applyAlignment="1">
      <alignment horizontal="center" vertical="top" wrapText="1"/>
    </xf>
    <xf numFmtId="1" fontId="3" fillId="33" borderId="43" xfId="42" applyNumberFormat="1" applyFont="1" applyFill="1" applyBorder="1" applyAlignment="1">
      <alignment horizontal="center" vertical="top" wrapText="1"/>
    </xf>
    <xf numFmtId="1" fontId="10" fillId="33" borderId="43" xfId="42" applyNumberFormat="1" applyFont="1" applyFill="1" applyBorder="1" applyAlignment="1">
      <alignment horizontal="center" vertical="top"/>
    </xf>
    <xf numFmtId="1" fontId="3" fillId="33" borderId="24" xfId="42" applyNumberFormat="1" applyFont="1" applyFill="1" applyBorder="1" applyAlignment="1">
      <alignment horizontal="center" vertical="top" wrapText="1"/>
    </xf>
    <xf numFmtId="1" fontId="10" fillId="33" borderId="24" xfId="42" applyNumberFormat="1" applyFont="1" applyFill="1" applyBorder="1" applyAlignment="1">
      <alignment horizontal="center" vertical="top"/>
    </xf>
    <xf numFmtId="1" fontId="3" fillId="33" borderId="38" xfId="42" applyNumberFormat="1" applyFont="1" applyFill="1" applyBorder="1" applyAlignment="1">
      <alignment horizontal="center" vertical="top" wrapText="1"/>
    </xf>
    <xf numFmtId="1" fontId="10" fillId="33" borderId="38" xfId="42" applyNumberFormat="1" applyFont="1" applyFill="1" applyBorder="1" applyAlignment="1">
      <alignment horizontal="center" vertical="top"/>
    </xf>
    <xf numFmtId="1" fontId="11" fillId="33" borderId="38" xfId="42" applyNumberFormat="1" applyFont="1" applyFill="1" applyBorder="1" applyAlignment="1">
      <alignment horizontal="center" vertical="top"/>
    </xf>
    <xf numFmtId="1" fontId="10" fillId="33" borderId="44" xfId="42" applyNumberFormat="1" applyFont="1" applyFill="1" applyBorder="1" applyAlignment="1">
      <alignment horizontal="center" vertical="top"/>
    </xf>
    <xf numFmtId="1" fontId="10" fillId="33" borderId="50" xfId="42" applyNumberFormat="1" applyFont="1" applyFill="1" applyBorder="1" applyAlignment="1">
      <alignment horizontal="center" vertical="top"/>
    </xf>
    <xf numFmtId="1" fontId="10" fillId="33" borderId="46" xfId="42" applyNumberFormat="1" applyFont="1" applyFill="1" applyBorder="1" applyAlignment="1">
      <alignment horizontal="center" vertical="top"/>
    </xf>
    <xf numFmtId="1" fontId="10" fillId="33" borderId="22" xfId="42" applyNumberFormat="1" applyFont="1" applyFill="1" applyBorder="1" applyAlignment="1">
      <alignment horizontal="center" vertical="top"/>
    </xf>
    <xf numFmtId="1" fontId="10" fillId="33" borderId="35" xfId="42" applyNumberFormat="1" applyFont="1" applyFill="1" applyBorder="1" applyAlignment="1">
      <alignment horizontal="center" vertical="top"/>
    </xf>
    <xf numFmtId="1" fontId="10" fillId="33" borderId="51" xfId="42" applyNumberFormat="1" applyFont="1" applyFill="1" applyBorder="1" applyAlignment="1">
      <alignment horizontal="center" vertical="top"/>
    </xf>
    <xf numFmtId="1" fontId="10" fillId="33" borderId="25" xfId="42" applyNumberFormat="1" applyFont="1" applyFill="1" applyBorder="1" applyAlignment="1">
      <alignment horizontal="center" vertical="top"/>
    </xf>
    <xf numFmtId="1" fontId="3" fillId="0" borderId="62" xfId="42" applyNumberFormat="1" applyFont="1" applyBorder="1" applyAlignment="1">
      <alignment horizontal="center" vertical="top" wrapText="1"/>
    </xf>
    <xf numFmtId="1" fontId="10" fillId="33" borderId="48" xfId="42" applyNumberFormat="1" applyFont="1" applyFill="1" applyBorder="1" applyAlignment="1">
      <alignment horizontal="center" vertical="top"/>
    </xf>
    <xf numFmtId="1" fontId="11" fillId="33" borderId="28" xfId="42" applyNumberFormat="1" applyFont="1" applyFill="1" applyBorder="1" applyAlignment="1">
      <alignment horizontal="center" vertical="top"/>
    </xf>
    <xf numFmtId="1" fontId="10" fillId="33" borderId="20" xfId="42" applyNumberFormat="1" applyFont="1" applyFill="1" applyBorder="1" applyAlignment="1">
      <alignment horizontal="center" vertical="top"/>
    </xf>
    <xf numFmtId="1" fontId="10" fillId="33" borderId="20" xfId="42" applyNumberFormat="1" applyFont="1" applyFill="1" applyBorder="1" applyAlignment="1">
      <alignment horizontal="center" vertical="top" wrapText="1"/>
    </xf>
    <xf numFmtId="1" fontId="11" fillId="33" borderId="35" xfId="42" applyNumberFormat="1" applyFont="1" applyFill="1" applyBorder="1" applyAlignment="1">
      <alignment horizontal="center" vertical="top"/>
    </xf>
    <xf numFmtId="1" fontId="10" fillId="33" borderId="27" xfId="42" applyNumberFormat="1" applyFont="1" applyFill="1" applyBorder="1" applyAlignment="1">
      <alignment horizontal="center" vertical="top"/>
    </xf>
    <xf numFmtId="1" fontId="11" fillId="33" borderId="27" xfId="42" applyNumberFormat="1" applyFont="1" applyFill="1" applyBorder="1" applyAlignment="1">
      <alignment horizontal="center" vertical="top"/>
    </xf>
    <xf numFmtId="1" fontId="3" fillId="33" borderId="20" xfId="42" applyNumberFormat="1" applyFont="1" applyFill="1" applyBorder="1" applyAlignment="1">
      <alignment horizontal="center" vertical="top" wrapText="1"/>
    </xf>
    <xf numFmtId="1" fontId="3" fillId="33" borderId="35" xfId="42" applyNumberFormat="1" applyFont="1" applyFill="1" applyBorder="1" applyAlignment="1">
      <alignment horizontal="center" vertical="top" wrapText="1"/>
    </xf>
    <xf numFmtId="1" fontId="10" fillId="33" borderId="43" xfId="42" applyNumberFormat="1" applyFont="1" applyFill="1" applyBorder="1" applyAlignment="1">
      <alignment horizontal="center" vertical="top" wrapText="1"/>
    </xf>
    <xf numFmtId="1" fontId="10" fillId="33" borderId="14" xfId="42" applyNumberFormat="1" applyFont="1" applyFill="1" applyBorder="1" applyAlignment="1">
      <alignment horizontal="center" vertical="top" wrapText="1"/>
    </xf>
    <xf numFmtId="1" fontId="10" fillId="33" borderId="14" xfId="42" applyNumberFormat="1" applyFont="1" applyFill="1" applyBorder="1" applyAlignment="1">
      <alignment horizontal="center" vertical="top"/>
    </xf>
    <xf numFmtId="1" fontId="8" fillId="0" borderId="27" xfId="42" applyNumberFormat="1" applyFont="1" applyBorder="1" applyAlignment="1">
      <alignment horizontal="center" vertical="top" wrapText="1"/>
    </xf>
    <xf numFmtId="1" fontId="2" fillId="0" borderId="14" xfId="42" applyNumberFormat="1" applyFont="1" applyBorder="1" applyAlignment="1">
      <alignment horizontal="center" vertical="top" wrapText="1"/>
    </xf>
    <xf numFmtId="0" fontId="2" fillId="32" borderId="63" xfId="0" applyFont="1" applyFill="1" applyBorder="1" applyAlignment="1">
      <alignment vertical="top" wrapText="1"/>
    </xf>
    <xf numFmtId="0" fontId="3" fillId="32" borderId="60" xfId="0" applyFont="1" applyFill="1" applyBorder="1" applyAlignment="1">
      <alignment vertical="top" wrapText="1"/>
    </xf>
    <xf numFmtId="0" fontId="8" fillId="34" borderId="60" xfId="0" applyFont="1" applyFill="1" applyBorder="1" applyAlignment="1">
      <alignment wrapText="1"/>
    </xf>
    <xf numFmtId="0" fontId="0" fillId="34" borderId="0" xfId="0" applyFill="1" applyBorder="1" applyAlignment="1">
      <alignment/>
    </xf>
    <xf numFmtId="0" fontId="0" fillId="35" borderId="62" xfId="0" applyFill="1" applyBorder="1" applyAlignment="1">
      <alignment wrapText="1"/>
    </xf>
    <xf numFmtId="0" fontId="0" fillId="35" borderId="64" xfId="0" applyFill="1" applyBorder="1" applyAlignment="1">
      <alignment/>
    </xf>
    <xf numFmtId="1" fontId="2" fillId="0" borderId="13" xfId="42" applyNumberFormat="1" applyFont="1" applyBorder="1" applyAlignment="1">
      <alignment horizontal="center" vertical="top" wrapText="1"/>
    </xf>
    <xf numFmtId="0" fontId="8" fillId="0" borderId="31" xfId="0" applyFont="1" applyBorder="1" applyAlignment="1">
      <alignment horizontal="center" wrapText="1"/>
    </xf>
    <xf numFmtId="0" fontId="8" fillId="0" borderId="27" xfId="0" applyFont="1" applyBorder="1" applyAlignment="1">
      <alignment horizontal="center" wrapText="1"/>
    </xf>
    <xf numFmtId="169" fontId="8" fillId="34" borderId="31" xfId="42" applyNumberFormat="1" applyFont="1" applyFill="1" applyBorder="1" applyAlignment="1">
      <alignment/>
    </xf>
    <xf numFmtId="169" fontId="8" fillId="35" borderId="14" xfId="42" applyNumberFormat="1" applyFont="1" applyFill="1" applyBorder="1" applyAlignment="1">
      <alignment/>
    </xf>
    <xf numFmtId="0" fontId="3" fillId="32" borderId="15" xfId="0" applyFont="1" applyFill="1" applyBorder="1" applyAlignment="1">
      <alignment horizontal="center" vertical="top" wrapText="1"/>
    </xf>
    <xf numFmtId="0" fontId="2" fillId="0" borderId="0" xfId="0" applyFont="1" applyFill="1" applyBorder="1" applyAlignment="1">
      <alignment horizontal="center" vertical="top" wrapText="1"/>
    </xf>
    <xf numFmtId="1" fontId="11" fillId="33" borderId="24" xfId="42" applyNumberFormat="1" applyFont="1" applyFill="1" applyBorder="1" applyAlignment="1">
      <alignment horizontal="center" vertical="top"/>
    </xf>
    <xf numFmtId="1" fontId="3" fillId="0" borderId="15" xfId="42" applyNumberFormat="1" applyFont="1" applyBorder="1" applyAlignment="1">
      <alignment horizontal="left" vertical="top" wrapText="1"/>
    </xf>
    <xf numFmtId="0" fontId="3" fillId="32" borderId="16" xfId="0" applyFont="1" applyFill="1" applyBorder="1" applyAlignment="1">
      <alignment horizontal="center" vertical="top" wrapText="1"/>
    </xf>
    <xf numFmtId="0" fontId="14" fillId="0" borderId="0" xfId="0" applyFont="1" applyAlignment="1">
      <alignment vertical="top" wrapText="1"/>
    </xf>
    <xf numFmtId="0" fontId="8" fillId="0" borderId="0" xfId="0" applyFont="1" applyAlignment="1">
      <alignment/>
    </xf>
    <xf numFmtId="0" fontId="12" fillId="0" borderId="0" xfId="0" applyFont="1" applyAlignment="1">
      <alignment/>
    </xf>
    <xf numFmtId="0" fontId="2" fillId="0" borderId="0" xfId="0" applyFont="1" applyAlignment="1">
      <alignment/>
    </xf>
    <xf numFmtId="0" fontId="16" fillId="0" borderId="0" xfId="0" applyFont="1" applyAlignment="1">
      <alignment/>
    </xf>
    <xf numFmtId="0" fontId="0" fillId="32" borderId="13" xfId="0" applyFill="1" applyBorder="1" applyAlignment="1">
      <alignment/>
    </xf>
    <xf numFmtId="0" fontId="17" fillId="0" borderId="0" xfId="0" applyFont="1" applyAlignment="1">
      <alignment/>
    </xf>
    <xf numFmtId="1" fontId="3" fillId="18" borderId="17" xfId="42" applyNumberFormat="1" applyFont="1" applyFill="1" applyBorder="1" applyAlignment="1">
      <alignment horizontal="left" vertical="top" wrapText="1"/>
    </xf>
    <xf numFmtId="1" fontId="3" fillId="18" borderId="22" xfId="42" applyNumberFormat="1" applyFont="1" applyFill="1" applyBorder="1" applyAlignment="1">
      <alignment horizontal="left" vertical="top" wrapText="1"/>
    </xf>
    <xf numFmtId="1" fontId="3" fillId="18" borderId="25" xfId="42" applyNumberFormat="1" applyFont="1" applyFill="1" applyBorder="1" applyAlignment="1">
      <alignment horizontal="left" vertical="top" wrapText="1"/>
    </xf>
    <xf numFmtId="1" fontId="3" fillId="18" borderId="28" xfId="42" applyNumberFormat="1" applyFont="1" applyFill="1" applyBorder="1" applyAlignment="1">
      <alignment horizontal="left" vertical="top" wrapText="1"/>
    </xf>
    <xf numFmtId="1" fontId="3" fillId="18" borderId="65" xfId="42" applyNumberFormat="1" applyFont="1" applyFill="1" applyBorder="1" applyAlignment="1">
      <alignment horizontal="center" vertical="top" wrapText="1"/>
    </xf>
    <xf numFmtId="1" fontId="3" fillId="18" borderId="12" xfId="42" applyNumberFormat="1" applyFont="1" applyFill="1" applyBorder="1" applyAlignment="1">
      <alignment horizontal="left" vertical="top" wrapText="1"/>
    </xf>
    <xf numFmtId="0" fontId="2" fillId="32" borderId="10" xfId="0" applyFont="1" applyFill="1" applyBorder="1" applyAlignment="1">
      <alignment horizontal="left" vertical="top" wrapText="1"/>
    </xf>
    <xf numFmtId="0" fontId="3" fillId="32" borderId="11" xfId="0" applyFont="1" applyFill="1" applyBorder="1" applyAlignment="1">
      <alignment horizontal="left" vertical="top" wrapText="1"/>
    </xf>
    <xf numFmtId="1" fontId="3" fillId="18" borderId="30" xfId="42" applyNumberFormat="1" applyFont="1" applyFill="1" applyBorder="1" applyAlignment="1">
      <alignment horizontal="left" vertical="top" wrapText="1"/>
    </xf>
    <xf numFmtId="1" fontId="3" fillId="18" borderId="16" xfId="42" applyNumberFormat="1" applyFont="1" applyFill="1" applyBorder="1" applyAlignment="1">
      <alignment horizontal="left" vertical="top" wrapText="1"/>
    </xf>
    <xf numFmtId="1" fontId="3" fillId="18" borderId="50" xfId="42" applyNumberFormat="1" applyFont="1" applyFill="1" applyBorder="1" applyAlignment="1">
      <alignment horizontal="left" vertical="top" wrapText="1"/>
    </xf>
    <xf numFmtId="0" fontId="0" fillId="0" borderId="0" xfId="0" applyAlignment="1">
      <alignment horizontal="left"/>
    </xf>
    <xf numFmtId="1" fontId="10" fillId="36" borderId="43" xfId="42" applyNumberFormat="1" applyFont="1" applyFill="1" applyBorder="1" applyAlignment="1">
      <alignment horizontal="center" vertical="top"/>
    </xf>
    <xf numFmtId="1" fontId="10" fillId="36" borderId="24" xfId="42" applyNumberFormat="1" applyFont="1" applyFill="1" applyBorder="1" applyAlignment="1">
      <alignment horizontal="center" vertical="top"/>
    </xf>
    <xf numFmtId="1" fontId="11" fillId="36" borderId="38" xfId="42" applyNumberFormat="1" applyFont="1" applyFill="1" applyBorder="1" applyAlignment="1">
      <alignment horizontal="center" vertical="top"/>
    </xf>
    <xf numFmtId="1" fontId="10" fillId="36" borderId="20" xfId="42" applyNumberFormat="1" applyFont="1" applyFill="1" applyBorder="1" applyAlignment="1">
      <alignment horizontal="center" vertical="top"/>
    </xf>
    <xf numFmtId="1" fontId="11" fillId="36" borderId="35" xfId="42" applyNumberFormat="1" applyFont="1" applyFill="1" applyBorder="1" applyAlignment="1">
      <alignment horizontal="center" vertical="top"/>
    </xf>
    <xf numFmtId="1" fontId="11" fillId="36" borderId="27" xfId="42" applyNumberFormat="1" applyFont="1" applyFill="1" applyBorder="1" applyAlignment="1">
      <alignment horizontal="center" vertical="top"/>
    </xf>
    <xf numFmtId="1" fontId="10" fillId="36" borderId="14" xfId="42" applyNumberFormat="1" applyFont="1" applyFill="1" applyBorder="1" applyAlignment="1">
      <alignment horizontal="center" vertical="top"/>
    </xf>
    <xf numFmtId="0" fontId="0" fillId="0" borderId="13" xfId="0" applyBorder="1" applyAlignment="1">
      <alignment wrapText="1"/>
    </xf>
    <xf numFmtId="1" fontId="10" fillId="33" borderId="13" xfId="42" applyNumberFormat="1" applyFont="1" applyFill="1" applyBorder="1" applyAlignment="1">
      <alignment horizontal="center" vertical="top"/>
    </xf>
    <xf numFmtId="0" fontId="0" fillId="0" borderId="66" xfId="0" applyBorder="1" applyAlignment="1">
      <alignment wrapText="1"/>
    </xf>
    <xf numFmtId="1" fontId="10" fillId="33" borderId="38" xfId="42" applyNumberFormat="1" applyFont="1" applyFill="1" applyBorder="1" applyAlignment="1">
      <alignment horizontal="center" vertical="top" wrapText="1"/>
    </xf>
    <xf numFmtId="0" fontId="11" fillId="32" borderId="13" xfId="0" applyFont="1" applyFill="1" applyBorder="1" applyAlignment="1">
      <alignment horizontal="center" vertical="center"/>
    </xf>
    <xf numFmtId="1" fontId="10" fillId="33" borderId="45" xfId="42" applyNumberFormat="1" applyFont="1" applyFill="1" applyBorder="1" applyAlignment="1">
      <alignment horizontal="center" vertical="top"/>
    </xf>
    <xf numFmtId="1" fontId="10" fillId="33" borderId="47" xfId="42" applyNumberFormat="1" applyFont="1" applyFill="1" applyBorder="1" applyAlignment="1">
      <alignment horizontal="center" vertical="top"/>
    </xf>
    <xf numFmtId="1" fontId="10" fillId="33" borderId="49" xfId="42" applyNumberFormat="1" applyFont="1" applyFill="1" applyBorder="1" applyAlignment="1">
      <alignment horizontal="center" vertical="top"/>
    </xf>
    <xf numFmtId="1" fontId="10" fillId="37" borderId="43" xfId="42" applyNumberFormat="1" applyFont="1" applyFill="1" applyBorder="1" applyAlignment="1">
      <alignment horizontal="center" vertical="top"/>
    </xf>
    <xf numFmtId="1" fontId="10" fillId="37" borderId="20" xfId="42" applyNumberFormat="1" applyFont="1" applyFill="1" applyBorder="1" applyAlignment="1">
      <alignment horizontal="center" vertical="top"/>
    </xf>
    <xf numFmtId="1" fontId="11" fillId="37" borderId="24" xfId="42" applyNumberFormat="1" applyFont="1" applyFill="1" applyBorder="1" applyAlignment="1">
      <alignment horizontal="center" vertical="top"/>
    </xf>
    <xf numFmtId="1" fontId="10" fillId="37" borderId="24" xfId="42" applyNumberFormat="1" applyFont="1" applyFill="1" applyBorder="1" applyAlignment="1">
      <alignment horizontal="center" vertical="top"/>
    </xf>
    <xf numFmtId="1" fontId="10" fillId="37" borderId="38" xfId="42" applyNumberFormat="1" applyFont="1" applyFill="1" applyBorder="1" applyAlignment="1">
      <alignment horizontal="center" vertical="top"/>
    </xf>
    <xf numFmtId="1" fontId="10" fillId="37" borderId="45" xfId="42" applyNumberFormat="1" applyFont="1" applyFill="1" applyBorder="1" applyAlignment="1">
      <alignment horizontal="center" vertical="top"/>
    </xf>
    <xf numFmtId="1" fontId="10" fillId="37" borderId="47" xfId="42" applyNumberFormat="1" applyFont="1" applyFill="1" applyBorder="1" applyAlignment="1">
      <alignment horizontal="center" vertical="top"/>
    </xf>
    <xf numFmtId="1" fontId="10" fillId="37" borderId="49" xfId="42" applyNumberFormat="1" applyFont="1" applyFill="1" applyBorder="1" applyAlignment="1">
      <alignment horizontal="center" vertical="top"/>
    </xf>
    <xf numFmtId="1" fontId="11" fillId="37" borderId="38" xfId="42" applyNumberFormat="1" applyFont="1" applyFill="1" applyBorder="1" applyAlignment="1">
      <alignment horizontal="center" vertical="top"/>
    </xf>
    <xf numFmtId="1" fontId="10" fillId="37" borderId="50" xfId="42" applyNumberFormat="1" applyFont="1" applyFill="1" applyBorder="1" applyAlignment="1">
      <alignment horizontal="center" vertical="top"/>
    </xf>
    <xf numFmtId="1" fontId="10" fillId="37" borderId="22" xfId="42" applyNumberFormat="1" applyFont="1" applyFill="1" applyBorder="1" applyAlignment="1">
      <alignment horizontal="center" vertical="top"/>
    </xf>
    <xf numFmtId="1" fontId="11" fillId="37" borderId="28" xfId="42" applyNumberFormat="1" applyFont="1" applyFill="1" applyBorder="1" applyAlignment="1">
      <alignment horizontal="center" vertical="top"/>
    </xf>
    <xf numFmtId="1" fontId="10" fillId="37" borderId="43" xfId="42" applyNumberFormat="1" applyFont="1" applyFill="1" applyBorder="1" applyAlignment="1">
      <alignment horizontal="center" vertical="top" wrapText="1"/>
    </xf>
    <xf numFmtId="1" fontId="10" fillId="37" borderId="38" xfId="42" applyNumberFormat="1" applyFont="1" applyFill="1" applyBorder="1" applyAlignment="1">
      <alignment horizontal="center" vertical="top" wrapText="1"/>
    </xf>
    <xf numFmtId="0" fontId="11" fillId="38" borderId="13" xfId="0" applyFont="1" applyFill="1" applyBorder="1" applyAlignment="1">
      <alignment horizontal="center" wrapText="1"/>
    </xf>
    <xf numFmtId="0" fontId="11" fillId="38" borderId="66" xfId="0" applyFont="1" applyFill="1" applyBorder="1" applyAlignment="1">
      <alignment horizontal="center" wrapText="1"/>
    </xf>
    <xf numFmtId="0" fontId="5" fillId="38" borderId="27" xfId="0" applyFont="1" applyFill="1" applyBorder="1" applyAlignment="1">
      <alignment vertical="top" wrapText="1"/>
    </xf>
    <xf numFmtId="0" fontId="5" fillId="38" borderId="14" xfId="53" applyFont="1" applyFill="1" applyBorder="1" applyAlignment="1" applyProtection="1">
      <alignment vertical="top" wrapText="1"/>
      <protection/>
    </xf>
    <xf numFmtId="0" fontId="8" fillId="38" borderId="13" xfId="0" applyFont="1" applyFill="1" applyBorder="1" applyAlignment="1">
      <alignment wrapText="1"/>
    </xf>
    <xf numFmtId="0" fontId="8" fillId="38" borderId="15" xfId="0" applyFont="1" applyFill="1" applyBorder="1" applyAlignment="1">
      <alignment wrapText="1"/>
    </xf>
    <xf numFmtId="0" fontId="13" fillId="38" borderId="67" xfId="0" applyFont="1" applyFill="1" applyBorder="1" applyAlignment="1">
      <alignment vertical="top" wrapText="1"/>
    </xf>
    <xf numFmtId="0" fontId="15" fillId="38" borderId="68" xfId="0" applyFont="1" applyFill="1" applyBorder="1" applyAlignment="1">
      <alignment horizontal="center" wrapText="1"/>
    </xf>
    <xf numFmtId="0" fontId="2" fillId="38" borderId="69" xfId="0" applyFont="1" applyFill="1" applyBorder="1" applyAlignment="1">
      <alignment horizontal="center" wrapText="1"/>
    </xf>
    <xf numFmtId="0" fontId="2" fillId="38" borderId="70" xfId="0" applyFont="1" applyFill="1" applyBorder="1" applyAlignment="1">
      <alignment vertical="top" wrapText="1"/>
    </xf>
    <xf numFmtId="0" fontId="2" fillId="38" borderId="71" xfId="0" applyFont="1" applyFill="1" applyBorder="1" applyAlignment="1">
      <alignment vertical="top" wrapText="1"/>
    </xf>
    <xf numFmtId="0" fontId="2" fillId="38" borderId="71" xfId="53" applyFont="1" applyFill="1" applyBorder="1" applyAlignment="1" applyProtection="1">
      <alignment vertical="top" wrapText="1"/>
      <protection/>
    </xf>
    <xf numFmtId="0" fontId="2" fillId="38" borderId="72" xfId="53" applyFont="1" applyFill="1" applyBorder="1" applyAlignment="1" applyProtection="1">
      <alignment vertical="top" wrapText="1"/>
      <protection/>
    </xf>
    <xf numFmtId="0" fontId="0" fillId="38" borderId="15" xfId="0" applyFill="1" applyBorder="1" applyAlignment="1">
      <alignment/>
    </xf>
    <xf numFmtId="0" fontId="10" fillId="32" borderId="13" xfId="0" applyFont="1" applyFill="1" applyBorder="1" applyAlignment="1">
      <alignment horizontal="center" wrapText="1"/>
    </xf>
    <xf numFmtId="0" fontId="9" fillId="32" borderId="13" xfId="0" applyFont="1" applyFill="1" applyBorder="1" applyAlignment="1">
      <alignment horizontal="center" wrapText="1"/>
    </xf>
    <xf numFmtId="0" fontId="2" fillId="0" borderId="70" xfId="0" applyFont="1" applyFill="1" applyBorder="1" applyAlignment="1">
      <alignment vertical="top" wrapText="1"/>
    </xf>
    <xf numFmtId="0" fontId="3" fillId="0" borderId="73" xfId="53" applyFont="1" applyFill="1" applyBorder="1" applyAlignment="1" applyProtection="1">
      <alignment horizontal="center" wrapText="1"/>
      <protection/>
    </xf>
    <xf numFmtId="0" fontId="0" fillId="0" borderId="0" xfId="0" applyFill="1" applyAlignment="1">
      <alignment wrapText="1"/>
    </xf>
    <xf numFmtId="0" fontId="2" fillId="0" borderId="0" xfId="0" applyFont="1" applyFill="1" applyBorder="1" applyAlignment="1">
      <alignment horizontal="left" vertical="top" wrapText="1"/>
    </xf>
    <xf numFmtId="0" fontId="0" fillId="34" borderId="0" xfId="0" applyFill="1" applyBorder="1" applyAlignment="1">
      <alignment horizontal="left"/>
    </xf>
    <xf numFmtId="0" fontId="0" fillId="35" borderId="64" xfId="0" applyFill="1" applyBorder="1" applyAlignment="1">
      <alignment horizontal="left"/>
    </xf>
    <xf numFmtId="0" fontId="7" fillId="39" borderId="16" xfId="53" applyFont="1" applyFill="1" applyBorder="1" applyAlignment="1" applyProtection="1">
      <alignment horizontal="center" wrapText="1"/>
      <protection/>
    </xf>
    <xf numFmtId="0" fontId="11" fillId="39" borderId="16" xfId="0" applyFont="1" applyFill="1" applyBorder="1" applyAlignment="1">
      <alignment horizontal="center" vertical="top" wrapText="1"/>
    </xf>
    <xf numFmtId="0" fontId="11" fillId="39" borderId="16" xfId="0" applyFont="1" applyFill="1" applyBorder="1" applyAlignment="1">
      <alignment horizontal="center" wrapText="1"/>
    </xf>
    <xf numFmtId="0" fontId="11" fillId="39" borderId="16" xfId="0" applyFont="1" applyFill="1" applyBorder="1" applyAlignment="1">
      <alignment horizontal="center" vertical="top" wrapText="1"/>
    </xf>
    <xf numFmtId="0" fontId="10" fillId="39" borderId="16" xfId="0" applyFont="1" applyFill="1" applyBorder="1" applyAlignment="1">
      <alignment horizontal="center" wrapText="1"/>
    </xf>
    <xf numFmtId="0" fontId="8" fillId="39" borderId="13" xfId="0" applyFont="1" applyFill="1" applyBorder="1" applyAlignment="1">
      <alignment horizontal="center" wrapText="1"/>
    </xf>
    <xf numFmtId="0" fontId="8" fillId="39" borderId="13" xfId="0" applyFont="1" applyFill="1" applyBorder="1" applyAlignment="1">
      <alignment horizontal="center" vertical="center" wrapText="1"/>
    </xf>
    <xf numFmtId="0" fontId="0" fillId="39" borderId="74" xfId="0" applyFill="1" applyBorder="1" applyAlignment="1">
      <alignment/>
    </xf>
    <xf numFmtId="0" fontId="3" fillId="39" borderId="73" xfId="53" applyFont="1" applyFill="1" applyBorder="1" applyAlignment="1" applyProtection="1">
      <alignment horizontal="center" wrapText="1"/>
      <protection/>
    </xf>
    <xf numFmtId="0" fontId="3" fillId="39" borderId="73" xfId="0" applyFont="1" applyFill="1" applyBorder="1" applyAlignment="1">
      <alignment horizontal="center" wrapText="1"/>
    </xf>
    <xf numFmtId="0" fontId="3" fillId="39" borderId="16" xfId="53" applyFont="1" applyFill="1" applyBorder="1" applyAlignment="1" applyProtection="1">
      <alignment horizontal="center" wrapText="1"/>
      <protection/>
    </xf>
    <xf numFmtId="0" fontId="0" fillId="39" borderId="13" xfId="0" applyFill="1" applyBorder="1" applyAlignment="1">
      <alignment/>
    </xf>
    <xf numFmtId="1" fontId="3" fillId="39" borderId="32" xfId="42" applyNumberFormat="1" applyFont="1" applyFill="1" applyBorder="1" applyAlignment="1">
      <alignment horizontal="center" vertical="top" wrapText="1"/>
    </xf>
    <xf numFmtId="1" fontId="3" fillId="39" borderId="34" xfId="42" applyNumberFormat="1" applyFont="1" applyFill="1" applyBorder="1" applyAlignment="1">
      <alignment horizontal="center" vertical="top" wrapText="1"/>
    </xf>
    <xf numFmtId="1" fontId="3" fillId="39" borderId="37" xfId="42" applyNumberFormat="1" applyFont="1" applyFill="1" applyBorder="1" applyAlignment="1">
      <alignment horizontal="center" vertical="top" wrapText="1"/>
    </xf>
    <xf numFmtId="1" fontId="3" fillId="39" borderId="0" xfId="42" applyNumberFormat="1" applyFont="1" applyFill="1" applyBorder="1" applyAlignment="1">
      <alignment horizontal="center" vertical="top" wrapText="1"/>
    </xf>
    <xf numFmtId="1" fontId="3" fillId="39" borderId="30" xfId="42" applyNumberFormat="1" applyFont="1" applyFill="1" applyBorder="1" applyAlignment="1">
      <alignment horizontal="center" vertical="top" wrapText="1"/>
    </xf>
    <xf numFmtId="1" fontId="10" fillId="39" borderId="43" xfId="42" applyNumberFormat="1" applyFont="1" applyFill="1" applyBorder="1" applyAlignment="1">
      <alignment horizontal="center" vertical="top"/>
    </xf>
    <xf numFmtId="1" fontId="3" fillId="39" borderId="25" xfId="42" applyNumberFormat="1" applyFont="1" applyFill="1" applyBorder="1" applyAlignment="1">
      <alignment horizontal="center" vertical="top" wrapText="1"/>
    </xf>
    <xf numFmtId="1" fontId="10" fillId="39" borderId="24" xfId="42" applyNumberFormat="1" applyFont="1" applyFill="1" applyBorder="1" applyAlignment="1">
      <alignment horizontal="center" vertical="top"/>
    </xf>
    <xf numFmtId="1" fontId="10" fillId="39" borderId="35" xfId="42" applyNumberFormat="1" applyFont="1" applyFill="1" applyBorder="1" applyAlignment="1">
      <alignment horizontal="center" vertical="top"/>
    </xf>
    <xf numFmtId="1" fontId="3" fillId="39" borderId="28" xfId="42" applyNumberFormat="1" applyFont="1" applyFill="1" applyBorder="1" applyAlignment="1">
      <alignment horizontal="center" vertical="top" wrapText="1"/>
    </xf>
    <xf numFmtId="1" fontId="10" fillId="39" borderId="38" xfId="42" applyNumberFormat="1" applyFont="1" applyFill="1" applyBorder="1" applyAlignment="1">
      <alignment horizontal="center" vertical="top"/>
    </xf>
    <xf numFmtId="1" fontId="3" fillId="39" borderId="12" xfId="42" applyNumberFormat="1" applyFont="1" applyFill="1" applyBorder="1" applyAlignment="1">
      <alignment horizontal="center" vertical="top" wrapText="1"/>
    </xf>
    <xf numFmtId="1" fontId="3" fillId="39" borderId="61" xfId="42" applyNumberFormat="1" applyFont="1" applyFill="1" applyBorder="1" applyAlignment="1">
      <alignment horizontal="center" vertical="top" wrapText="1"/>
    </xf>
    <xf numFmtId="1" fontId="3" fillId="39" borderId="46" xfId="42" applyNumberFormat="1" applyFont="1" applyFill="1" applyBorder="1" applyAlignment="1">
      <alignment horizontal="center" vertical="top" wrapText="1"/>
    </xf>
    <xf numFmtId="1" fontId="3" fillId="39" borderId="48" xfId="42" applyNumberFormat="1" applyFont="1" applyFill="1" applyBorder="1" applyAlignment="1">
      <alignment horizontal="center" vertical="top" wrapText="1"/>
    </xf>
    <xf numFmtId="1" fontId="10" fillId="39" borderId="27" xfId="42" applyNumberFormat="1" applyFont="1" applyFill="1" applyBorder="1" applyAlignment="1">
      <alignment horizontal="center" vertical="top"/>
    </xf>
    <xf numFmtId="0" fontId="0" fillId="39" borderId="0" xfId="0" applyFill="1" applyAlignment="1">
      <alignment/>
    </xf>
    <xf numFmtId="1" fontId="3" fillId="39" borderId="56" xfId="42" applyNumberFormat="1" applyFont="1" applyFill="1" applyBorder="1" applyAlignment="1">
      <alignment horizontal="center" vertical="top" wrapText="1"/>
    </xf>
    <xf numFmtId="1" fontId="3" fillId="39" borderId="59" xfId="42" applyNumberFormat="1" applyFont="1" applyFill="1" applyBorder="1" applyAlignment="1">
      <alignment horizontal="center" vertical="top" wrapText="1"/>
    </xf>
    <xf numFmtId="1" fontId="3" fillId="39" borderId="58" xfId="42" applyNumberFormat="1" applyFont="1" applyFill="1" applyBorder="1" applyAlignment="1">
      <alignment horizontal="center" vertical="top" wrapText="1"/>
    </xf>
    <xf numFmtId="1" fontId="3" fillId="39" borderId="19" xfId="42" applyNumberFormat="1" applyFont="1" applyFill="1" applyBorder="1" applyAlignment="1">
      <alignment horizontal="center" vertical="top" wrapText="1"/>
    </xf>
    <xf numFmtId="1" fontId="3" fillId="39" borderId="17" xfId="42" applyNumberFormat="1" applyFont="1" applyFill="1" applyBorder="1" applyAlignment="1">
      <alignment horizontal="center" vertical="top" wrapText="1"/>
    </xf>
    <xf numFmtId="1" fontId="3" fillId="39" borderId="54" xfId="42" applyNumberFormat="1" applyFont="1" applyFill="1" applyBorder="1" applyAlignment="1">
      <alignment horizontal="center" vertical="top" wrapText="1"/>
    </xf>
    <xf numFmtId="1" fontId="3" fillId="39" borderId="50" xfId="42" applyNumberFormat="1" applyFont="1" applyFill="1" applyBorder="1" applyAlignment="1">
      <alignment horizontal="center" vertical="top" wrapText="1"/>
    </xf>
    <xf numFmtId="1" fontId="3" fillId="39" borderId="44" xfId="42" applyNumberFormat="1" applyFont="1" applyFill="1" applyBorder="1" applyAlignment="1">
      <alignment horizontal="center" vertical="top" wrapText="1"/>
    </xf>
    <xf numFmtId="1" fontId="3" fillId="39" borderId="51" xfId="42" applyNumberFormat="1" applyFont="1" applyFill="1" applyBorder="1" applyAlignment="1">
      <alignment horizontal="center" vertical="top" wrapText="1"/>
    </xf>
    <xf numFmtId="1" fontId="3" fillId="39" borderId="24" xfId="42" applyNumberFormat="1" applyFont="1" applyFill="1" applyBorder="1" applyAlignment="1">
      <alignment horizontal="center" vertical="top" wrapText="1"/>
    </xf>
    <xf numFmtId="1" fontId="3" fillId="39" borderId="38" xfId="42" applyNumberFormat="1" applyFont="1" applyFill="1" applyBorder="1" applyAlignment="1">
      <alignment horizontal="center" vertical="top" wrapText="1"/>
    </xf>
    <xf numFmtId="1" fontId="10" fillId="39" borderId="20" xfId="42" applyNumberFormat="1" applyFont="1" applyFill="1" applyBorder="1" applyAlignment="1">
      <alignment horizontal="center" vertical="top"/>
    </xf>
    <xf numFmtId="1" fontId="3" fillId="39" borderId="43" xfId="42" applyNumberFormat="1" applyFont="1" applyFill="1" applyBorder="1" applyAlignment="1">
      <alignment horizontal="center" vertical="top" wrapText="1"/>
    </xf>
    <xf numFmtId="1" fontId="3" fillId="39" borderId="21" xfId="42" applyNumberFormat="1" applyFont="1" applyFill="1" applyBorder="1" applyAlignment="1">
      <alignment horizontal="center" vertical="top" wrapText="1"/>
    </xf>
    <xf numFmtId="1" fontId="3" fillId="39" borderId="33" xfId="42" applyNumberFormat="1" applyFont="1" applyFill="1" applyBorder="1" applyAlignment="1">
      <alignment horizontal="center" vertical="top" wrapText="1"/>
    </xf>
    <xf numFmtId="1" fontId="3" fillId="39" borderId="36" xfId="42" applyNumberFormat="1" applyFont="1" applyFill="1" applyBorder="1" applyAlignment="1">
      <alignment horizontal="center" vertical="top" wrapText="1"/>
    </xf>
    <xf numFmtId="1" fontId="3" fillId="39" borderId="39" xfId="42" applyNumberFormat="1" applyFont="1" applyFill="1" applyBorder="1" applyAlignment="1">
      <alignment horizontal="center" vertical="top" wrapText="1"/>
    </xf>
    <xf numFmtId="1" fontId="3" fillId="39" borderId="40" xfId="42" applyNumberFormat="1" applyFont="1" applyFill="1" applyBorder="1" applyAlignment="1">
      <alignment horizontal="center" vertical="top" wrapText="1"/>
    </xf>
    <xf numFmtId="1" fontId="3" fillId="39" borderId="42" xfId="42" applyNumberFormat="1" applyFont="1" applyFill="1" applyBorder="1" applyAlignment="1">
      <alignment horizontal="center" vertical="top" wrapText="1"/>
    </xf>
    <xf numFmtId="1" fontId="3" fillId="39" borderId="41" xfId="42" applyNumberFormat="1" applyFont="1" applyFill="1" applyBorder="1" applyAlignment="1">
      <alignment horizontal="center" vertical="top" wrapText="1"/>
    </xf>
    <xf numFmtId="0" fontId="10" fillId="39" borderId="13" xfId="0" applyFont="1" applyFill="1" applyBorder="1" applyAlignment="1">
      <alignment horizontal="center" wrapText="1"/>
    </xf>
    <xf numFmtId="0" fontId="9" fillId="39" borderId="13" xfId="0" applyFont="1" applyFill="1" applyBorder="1" applyAlignment="1">
      <alignment horizontal="center" wrapText="1"/>
    </xf>
    <xf numFmtId="0" fontId="11" fillId="32" borderId="10" xfId="0" applyFont="1" applyFill="1" applyBorder="1" applyAlignment="1">
      <alignment horizontal="center" vertical="center" wrapText="1"/>
    </xf>
    <xf numFmtId="0" fontId="12" fillId="0" borderId="0" xfId="0" applyFont="1" applyAlignment="1">
      <alignment horizontal="left" wrapText="1"/>
    </xf>
    <xf numFmtId="0" fontId="2" fillId="32" borderId="10" xfId="0" applyFont="1" applyFill="1" applyBorder="1" applyAlignment="1">
      <alignment vertical="top" wrapText="1"/>
    </xf>
    <xf numFmtId="0" fontId="10" fillId="18" borderId="43" xfId="0" applyFont="1" applyFill="1" applyBorder="1" applyAlignment="1">
      <alignment vertical="top" wrapText="1"/>
    </xf>
    <xf numFmtId="0" fontId="10" fillId="18" borderId="24" xfId="0" applyFont="1" applyFill="1" applyBorder="1" applyAlignment="1">
      <alignment vertical="top" wrapText="1"/>
    </xf>
    <xf numFmtId="1" fontId="3" fillId="18" borderId="35" xfId="42" applyNumberFormat="1" applyFont="1" applyFill="1" applyBorder="1" applyAlignment="1">
      <alignment horizontal="left" vertical="top" wrapText="1"/>
    </xf>
    <xf numFmtId="1" fontId="3" fillId="18" borderId="38" xfId="42" applyNumberFormat="1" applyFont="1" applyFill="1" applyBorder="1" applyAlignment="1">
      <alignment horizontal="left" vertical="top" wrapText="1"/>
    </xf>
    <xf numFmtId="1" fontId="10" fillId="32" borderId="43" xfId="42" applyNumberFormat="1" applyFont="1" applyFill="1" applyBorder="1" applyAlignment="1">
      <alignment horizontal="center" vertical="top"/>
    </xf>
    <xf numFmtId="1" fontId="10" fillId="32" borderId="24" xfId="42" applyNumberFormat="1" applyFont="1" applyFill="1" applyBorder="1" applyAlignment="1">
      <alignment horizontal="center" vertical="top"/>
    </xf>
    <xf numFmtId="0" fontId="10" fillId="18" borderId="45" xfId="0" applyFont="1" applyFill="1" applyBorder="1" applyAlignment="1">
      <alignment vertical="top" wrapText="1"/>
    </xf>
    <xf numFmtId="0" fontId="10" fillId="18" borderId="47" xfId="0" applyFont="1" applyFill="1" applyBorder="1" applyAlignment="1">
      <alignment vertical="top" wrapText="1"/>
    </xf>
    <xf numFmtId="1" fontId="3" fillId="18" borderId="52" xfId="42" applyNumberFormat="1" applyFont="1" applyFill="1" applyBorder="1" applyAlignment="1">
      <alignment horizontal="left" vertical="top" wrapText="1"/>
    </xf>
    <xf numFmtId="1" fontId="3" fillId="18" borderId="49" xfId="42" applyNumberFormat="1" applyFont="1" applyFill="1" applyBorder="1" applyAlignment="1">
      <alignment horizontal="left" vertical="top" wrapText="1"/>
    </xf>
    <xf numFmtId="1" fontId="3" fillId="18" borderId="64" xfId="42" applyNumberFormat="1" applyFont="1" applyFill="1" applyBorder="1" applyAlignment="1">
      <alignment horizontal="center" vertical="top" wrapText="1"/>
    </xf>
    <xf numFmtId="1" fontId="10" fillId="32" borderId="38" xfId="42" applyNumberFormat="1" applyFont="1" applyFill="1" applyBorder="1" applyAlignment="1">
      <alignment horizontal="center" vertical="top"/>
    </xf>
    <xf numFmtId="1" fontId="10" fillId="32" borderId="35" xfId="42" applyNumberFormat="1" applyFont="1" applyFill="1" applyBorder="1" applyAlignment="1">
      <alignment horizontal="center" vertical="top"/>
    </xf>
    <xf numFmtId="1" fontId="2" fillId="0" borderId="62" xfId="42" applyNumberFormat="1" applyFont="1" applyFill="1" applyBorder="1" applyAlignment="1">
      <alignment horizontal="left" vertical="top" wrapText="1"/>
    </xf>
    <xf numFmtId="1" fontId="10" fillId="32" borderId="20" xfId="42" applyNumberFormat="1" applyFont="1" applyFill="1" applyBorder="1" applyAlignment="1">
      <alignment horizontal="center" vertical="top"/>
    </xf>
    <xf numFmtId="1" fontId="3" fillId="18" borderId="0" xfId="42" applyNumberFormat="1" applyFont="1" applyFill="1" applyBorder="1" applyAlignment="1">
      <alignment horizontal="left" vertical="top" wrapText="1"/>
    </xf>
    <xf numFmtId="1" fontId="3" fillId="0" borderId="13" xfId="42" applyNumberFormat="1" applyFont="1" applyBorder="1" applyAlignment="1">
      <alignment horizontal="center" vertical="top" wrapText="1"/>
    </xf>
    <xf numFmtId="0" fontId="0" fillId="0" borderId="0" xfId="0" applyAlignment="1">
      <alignment horizontal="left" wrapText="1"/>
    </xf>
    <xf numFmtId="0" fontId="2" fillId="32" borderId="63" xfId="0" applyFont="1" applyFill="1" applyBorder="1" applyAlignment="1">
      <alignment horizontal="left" vertical="top" wrapText="1"/>
    </xf>
    <xf numFmtId="0" fontId="3" fillId="32" borderId="60" xfId="0" applyFont="1" applyFill="1" applyBorder="1" applyAlignment="1">
      <alignment horizontal="left" vertical="top" wrapText="1"/>
    </xf>
    <xf numFmtId="1" fontId="3" fillId="0" borderId="60" xfId="42" applyNumberFormat="1" applyFont="1" applyBorder="1" applyAlignment="1">
      <alignment horizontal="left" vertical="top" wrapText="1"/>
    </xf>
    <xf numFmtId="1" fontId="3" fillId="0" borderId="75" xfId="42" applyNumberFormat="1" applyFont="1" applyBorder="1" applyAlignment="1">
      <alignment horizontal="left" vertical="top" wrapText="1"/>
    </xf>
    <xf numFmtId="1" fontId="10" fillId="0" borderId="60" xfId="42" applyNumberFormat="1" applyFont="1" applyBorder="1" applyAlignment="1">
      <alignment horizontal="left" vertical="top" wrapText="1"/>
    </xf>
    <xf numFmtId="1" fontId="10" fillId="0" borderId="13" xfId="42" applyNumberFormat="1" applyFont="1" applyBorder="1" applyAlignment="1">
      <alignment horizontal="left" vertical="top" wrapText="1"/>
    </xf>
    <xf numFmtId="0" fontId="10" fillId="18" borderId="35" xfId="0" applyFont="1" applyFill="1" applyBorder="1" applyAlignment="1">
      <alignment vertical="top" wrapText="1"/>
    </xf>
    <xf numFmtId="0" fontId="10" fillId="18" borderId="13" xfId="0" applyFont="1" applyFill="1" applyBorder="1" applyAlignment="1">
      <alignment vertical="top" wrapText="1"/>
    </xf>
    <xf numFmtId="1" fontId="3" fillId="39" borderId="35" xfId="42" applyNumberFormat="1" applyFont="1" applyFill="1" applyBorder="1" applyAlignment="1">
      <alignment horizontal="center" vertical="top" wrapText="1"/>
    </xf>
    <xf numFmtId="0" fontId="10" fillId="18" borderId="14" xfId="0" applyFont="1" applyFill="1" applyBorder="1" applyAlignment="1">
      <alignment vertical="top" wrapText="1"/>
    </xf>
    <xf numFmtId="1" fontId="3" fillId="18" borderId="10" xfId="42" applyNumberFormat="1" applyFont="1" applyFill="1" applyBorder="1" applyAlignment="1">
      <alignment horizontal="center" vertical="top" wrapText="1"/>
    </xf>
    <xf numFmtId="1" fontId="3" fillId="39" borderId="10" xfId="42" applyNumberFormat="1" applyFont="1" applyFill="1" applyBorder="1" applyAlignment="1">
      <alignment horizontal="center" vertical="top" wrapText="1"/>
    </xf>
    <xf numFmtId="1" fontId="3" fillId="39" borderId="66" xfId="42" applyNumberFormat="1" applyFont="1" applyFill="1" applyBorder="1" applyAlignment="1">
      <alignment horizontal="center" vertical="top" wrapText="1"/>
    </xf>
    <xf numFmtId="1" fontId="3" fillId="39" borderId="13" xfId="42" applyNumberFormat="1" applyFont="1" applyFill="1" applyBorder="1" applyAlignment="1">
      <alignment horizontal="center" vertical="top" wrapText="1"/>
    </xf>
    <xf numFmtId="0" fontId="0" fillId="0" borderId="13" xfId="0" applyBorder="1" applyAlignment="1">
      <alignment vertical="top" wrapText="1"/>
    </xf>
    <xf numFmtId="0" fontId="8" fillId="39" borderId="13" xfId="0" applyFont="1" applyFill="1" applyBorder="1" applyAlignment="1">
      <alignment horizontal="center" vertical="top" wrapText="1"/>
    </xf>
    <xf numFmtId="1" fontId="3" fillId="0" borderId="31" xfId="42" applyNumberFormat="1" applyFont="1" applyBorder="1" applyAlignment="1">
      <alignment vertical="top" wrapText="1"/>
    </xf>
    <xf numFmtId="1" fontId="3" fillId="0" borderId="13" xfId="42" applyNumberFormat="1" applyFont="1" applyBorder="1" applyAlignment="1">
      <alignment vertical="top" wrapText="1"/>
    </xf>
    <xf numFmtId="1" fontId="3" fillId="0" borderId="75" xfId="42" applyNumberFormat="1" applyFont="1" applyBorder="1" applyAlignment="1">
      <alignment vertical="top" wrapText="1"/>
    </xf>
    <xf numFmtId="1" fontId="3" fillId="0" borderId="60" xfId="42" applyNumberFormat="1" applyFont="1" applyBorder="1" applyAlignment="1">
      <alignment vertical="top" wrapText="1"/>
    </xf>
    <xf numFmtId="1" fontId="3" fillId="18" borderId="66" xfId="42" applyNumberFormat="1" applyFont="1" applyFill="1" applyBorder="1" applyAlignment="1">
      <alignment horizontal="left" vertical="top" wrapText="1"/>
    </xf>
    <xf numFmtId="1" fontId="3" fillId="18" borderId="13" xfId="42" applyNumberFormat="1" applyFont="1" applyFill="1" applyBorder="1" applyAlignment="1">
      <alignment horizontal="center" vertical="top" wrapText="1"/>
    </xf>
    <xf numFmtId="1" fontId="10" fillId="39" borderId="13" xfId="42" applyNumberFormat="1" applyFont="1" applyFill="1" applyBorder="1" applyAlignment="1">
      <alignment horizontal="center" vertical="top"/>
    </xf>
    <xf numFmtId="1" fontId="3" fillId="39" borderId="64" xfId="42" applyNumberFormat="1" applyFont="1" applyFill="1" applyBorder="1" applyAlignment="1">
      <alignment horizontal="center" vertical="top" wrapText="1"/>
    </xf>
    <xf numFmtId="1" fontId="3" fillId="18" borderId="13" xfId="42" applyNumberFormat="1" applyFont="1" applyFill="1" applyBorder="1" applyAlignment="1">
      <alignment horizontal="left" vertical="top" wrapText="1"/>
    </xf>
    <xf numFmtId="1" fontId="3" fillId="0" borderId="43" xfId="42" applyNumberFormat="1" applyFont="1" applyBorder="1" applyAlignment="1">
      <alignment horizontal="left" vertical="top" wrapText="1"/>
    </xf>
    <xf numFmtId="1" fontId="3" fillId="18" borderId="43" xfId="42" applyNumberFormat="1" applyFont="1" applyFill="1" applyBorder="1" applyAlignment="1">
      <alignment horizontal="left" vertical="top" wrapText="1"/>
    </xf>
    <xf numFmtId="1" fontId="3" fillId="0" borderId="38" xfId="42" applyNumberFormat="1" applyFont="1" applyBorder="1" applyAlignment="1">
      <alignment horizontal="left" vertical="top" wrapText="1"/>
    </xf>
    <xf numFmtId="1" fontId="3" fillId="0" borderId="13" xfId="42" applyNumberFormat="1" applyFont="1" applyBorder="1" applyAlignment="1">
      <alignment horizontal="left" vertical="top" wrapText="1"/>
    </xf>
    <xf numFmtId="1" fontId="10" fillId="39" borderId="14" xfId="42" applyNumberFormat="1" applyFont="1" applyFill="1" applyBorder="1" applyAlignment="1">
      <alignment horizontal="center" vertical="top"/>
    </xf>
    <xf numFmtId="1" fontId="3" fillId="18" borderId="10" xfId="42" applyNumberFormat="1" applyFont="1" applyFill="1" applyBorder="1" applyAlignment="1">
      <alignment horizontal="left" vertical="top" wrapText="1"/>
    </xf>
    <xf numFmtId="1" fontId="10" fillId="0" borderId="15" xfId="42" applyNumberFormat="1" applyFont="1" applyBorder="1" applyAlignment="1">
      <alignment horizontal="left" vertical="top" wrapText="1"/>
    </xf>
    <xf numFmtId="1" fontId="3" fillId="18" borderId="43" xfId="42" applyNumberFormat="1" applyFont="1" applyFill="1" applyBorder="1" applyAlignment="1">
      <alignment vertical="top" wrapText="1"/>
    </xf>
    <xf numFmtId="1" fontId="3" fillId="18" borderId="14" xfId="42" applyNumberFormat="1" applyFont="1" applyFill="1" applyBorder="1" applyAlignment="1">
      <alignment vertical="top" wrapText="1"/>
    </xf>
    <xf numFmtId="1" fontId="3" fillId="18" borderId="38" xfId="42" applyNumberFormat="1" applyFont="1" applyFill="1" applyBorder="1" applyAlignment="1">
      <alignment vertical="top" wrapText="1"/>
    </xf>
    <xf numFmtId="1" fontId="3" fillId="39" borderId="76" xfId="42" applyNumberFormat="1" applyFont="1" applyFill="1" applyBorder="1" applyAlignment="1">
      <alignment horizontal="center" vertical="top" wrapText="1"/>
    </xf>
    <xf numFmtId="1" fontId="18" fillId="0" borderId="15" xfId="42" applyNumberFormat="1" applyFont="1" applyBorder="1" applyAlignment="1">
      <alignment horizontal="left" wrapText="1"/>
    </xf>
    <xf numFmtId="1" fontId="3" fillId="39" borderId="77" xfId="42" applyNumberFormat="1" applyFont="1" applyFill="1" applyBorder="1" applyAlignment="1">
      <alignment horizontal="center" vertical="top" wrapText="1"/>
    </xf>
    <xf numFmtId="0" fontId="3" fillId="32" borderId="0" xfId="0" applyFont="1" applyFill="1" applyBorder="1" applyAlignment="1">
      <alignment horizontal="left" vertical="top" wrapText="1"/>
    </xf>
    <xf numFmtId="1" fontId="3" fillId="18" borderId="18" xfId="42" applyNumberFormat="1" applyFont="1" applyFill="1" applyBorder="1" applyAlignment="1">
      <alignment horizontal="left" vertical="top" wrapText="1"/>
    </xf>
    <xf numFmtId="1" fontId="3" fillId="18" borderId="27" xfId="42" applyNumberFormat="1" applyFont="1" applyFill="1" applyBorder="1" applyAlignment="1">
      <alignment horizontal="left" vertical="top" wrapText="1"/>
    </xf>
    <xf numFmtId="1" fontId="3" fillId="18" borderId="31" xfId="42" applyNumberFormat="1" applyFont="1" applyFill="1" applyBorder="1" applyAlignment="1">
      <alignment horizontal="left" vertical="top" wrapText="1"/>
    </xf>
    <xf numFmtId="1" fontId="3" fillId="18" borderId="26" xfId="42" applyNumberFormat="1" applyFont="1" applyFill="1" applyBorder="1" applyAlignment="1">
      <alignment horizontal="left" vertical="top" wrapText="1"/>
    </xf>
    <xf numFmtId="1" fontId="3" fillId="18" borderId="29" xfId="42" applyNumberFormat="1" applyFont="1" applyFill="1" applyBorder="1" applyAlignment="1">
      <alignment horizontal="left" vertical="top" wrapText="1"/>
    </xf>
    <xf numFmtId="1" fontId="3" fillId="18" borderId="78" xfId="42" applyNumberFormat="1" applyFont="1" applyFill="1" applyBorder="1" applyAlignment="1">
      <alignment horizontal="left" vertical="top" wrapText="1"/>
    </xf>
    <xf numFmtId="1" fontId="3" fillId="18" borderId="14" xfId="42" applyNumberFormat="1" applyFont="1" applyFill="1" applyBorder="1" applyAlignment="1">
      <alignment horizontal="left" vertical="top" wrapText="1"/>
    </xf>
    <xf numFmtId="1" fontId="3" fillId="18" borderId="79" xfId="42" applyNumberFormat="1" applyFont="1" applyFill="1" applyBorder="1" applyAlignment="1">
      <alignment horizontal="center" vertical="top" wrapText="1"/>
    </xf>
    <xf numFmtId="1" fontId="3" fillId="18" borderId="66" xfId="42" applyNumberFormat="1" applyFont="1" applyFill="1" applyBorder="1" applyAlignment="1">
      <alignment horizontal="center" vertical="top" wrapText="1"/>
    </xf>
    <xf numFmtId="1" fontId="3" fillId="18" borderId="80" xfId="42" applyNumberFormat="1" applyFont="1" applyFill="1" applyBorder="1" applyAlignment="1">
      <alignment horizontal="center" vertical="top" wrapText="1"/>
    </xf>
    <xf numFmtId="1" fontId="10" fillId="36" borderId="13" xfId="42" applyNumberFormat="1" applyFont="1" applyFill="1" applyBorder="1" applyAlignment="1">
      <alignment horizontal="center" vertical="top"/>
    </xf>
    <xf numFmtId="1" fontId="3" fillId="0" borderId="35" xfId="42" applyNumberFormat="1" applyFont="1" applyBorder="1" applyAlignment="1">
      <alignment horizontal="left" vertical="top" wrapText="1"/>
    </xf>
    <xf numFmtId="1" fontId="3" fillId="18" borderId="64" xfId="42" applyNumberFormat="1" applyFont="1" applyFill="1" applyBorder="1" applyAlignment="1">
      <alignment horizontal="left" vertical="top" wrapText="1"/>
    </xf>
    <xf numFmtId="1" fontId="10" fillId="36" borderId="27" xfId="42" applyNumberFormat="1" applyFont="1" applyFill="1" applyBorder="1" applyAlignment="1">
      <alignment horizontal="center" vertical="top"/>
    </xf>
    <xf numFmtId="1" fontId="10" fillId="33" borderId="13" xfId="42" applyNumberFormat="1" applyFont="1" applyFill="1" applyBorder="1" applyAlignment="1">
      <alignment horizontal="center" vertical="top" wrapText="1"/>
    </xf>
    <xf numFmtId="0" fontId="12" fillId="0" borderId="66" xfId="0" applyFont="1" applyBorder="1" applyAlignment="1">
      <alignment horizontal="left" wrapText="1"/>
    </xf>
    <xf numFmtId="0" fontId="20" fillId="34" borderId="15" xfId="0" applyFont="1" applyFill="1" applyBorder="1" applyAlignment="1">
      <alignment horizontal="left" vertical="center" wrapText="1"/>
    </xf>
    <xf numFmtId="0" fontId="19" fillId="39" borderId="13" xfId="0" applyFont="1" applyFill="1" applyBorder="1" applyAlignment="1">
      <alignment horizontal="center" vertical="center" wrapText="1"/>
    </xf>
    <xf numFmtId="1" fontId="3" fillId="33" borderId="27" xfId="42" applyNumberFormat="1" applyFont="1" applyFill="1" applyBorder="1" applyAlignment="1">
      <alignment horizontal="center" vertical="top" wrapText="1"/>
    </xf>
    <xf numFmtId="1" fontId="3" fillId="18" borderId="81" xfId="42" applyNumberFormat="1" applyFont="1" applyFill="1" applyBorder="1" applyAlignment="1">
      <alignment horizontal="center" vertical="top" wrapText="1"/>
    </xf>
    <xf numFmtId="1" fontId="2" fillId="0" borderId="13" xfId="42" applyNumberFormat="1" applyFont="1" applyFill="1" applyBorder="1" applyAlignment="1">
      <alignment horizontal="left" vertical="top" wrapText="1"/>
    </xf>
    <xf numFmtId="1" fontId="10" fillId="33" borderId="0" xfId="42" applyNumberFormat="1" applyFont="1" applyFill="1" applyBorder="1" applyAlignment="1">
      <alignment horizontal="center" vertical="top"/>
    </xf>
    <xf numFmtId="1" fontId="10" fillId="0" borderId="31" xfId="42" applyNumberFormat="1" applyFont="1" applyBorder="1" applyAlignment="1">
      <alignment horizontal="left" vertical="top" wrapText="1"/>
    </xf>
    <xf numFmtId="1" fontId="3" fillId="18" borderId="15" xfId="42" applyNumberFormat="1" applyFont="1" applyFill="1" applyBorder="1" applyAlignment="1">
      <alignment horizontal="center" vertical="top" wrapText="1"/>
    </xf>
    <xf numFmtId="1" fontId="11" fillId="36" borderId="13" xfId="42" applyNumberFormat="1" applyFont="1" applyFill="1" applyBorder="1" applyAlignment="1">
      <alignment horizontal="center" vertical="top"/>
    </xf>
    <xf numFmtId="1" fontId="11" fillId="33" borderId="13" xfId="42" applyNumberFormat="1" applyFont="1" applyFill="1" applyBorder="1" applyAlignment="1">
      <alignment horizontal="center" vertical="top"/>
    </xf>
    <xf numFmtId="1" fontId="3" fillId="18" borderId="75" xfId="42" applyNumberFormat="1" applyFont="1" applyFill="1" applyBorder="1" applyAlignment="1">
      <alignment horizontal="center" vertical="top" wrapText="1"/>
    </xf>
    <xf numFmtId="1" fontId="2" fillId="0" borderId="43" xfId="42" applyNumberFormat="1" applyFont="1" applyBorder="1" applyAlignment="1">
      <alignment horizontal="center" vertical="top" wrapText="1"/>
    </xf>
    <xf numFmtId="1" fontId="11" fillId="36" borderId="43" xfId="42" applyNumberFormat="1" applyFont="1" applyFill="1" applyBorder="1" applyAlignment="1">
      <alignment horizontal="center" vertical="top"/>
    </xf>
    <xf numFmtId="1" fontId="11" fillId="33" borderId="43" xfId="42" applyNumberFormat="1" applyFont="1" applyFill="1" applyBorder="1" applyAlignment="1">
      <alignment horizontal="center" vertical="top"/>
    </xf>
    <xf numFmtId="1" fontId="2" fillId="0" borderId="38" xfId="42" applyNumberFormat="1" applyFont="1" applyBorder="1" applyAlignment="1">
      <alignment horizontal="center" vertical="top" wrapText="1"/>
    </xf>
    <xf numFmtId="1" fontId="11" fillId="33" borderId="24" xfId="42" applyNumberFormat="1" applyFont="1" applyFill="1" applyBorder="1" applyAlignment="1">
      <alignment horizontal="center" vertical="top"/>
    </xf>
    <xf numFmtId="1" fontId="3" fillId="0" borderId="45" xfId="42" applyNumberFormat="1" applyFont="1" applyBorder="1" applyAlignment="1">
      <alignment horizontal="left" vertical="top" wrapText="1"/>
    </xf>
    <xf numFmtId="1" fontId="3" fillId="18" borderId="62" xfId="42" applyNumberFormat="1" applyFont="1" applyFill="1" applyBorder="1" applyAlignment="1">
      <alignment horizontal="center" vertical="top" wrapText="1"/>
    </xf>
    <xf numFmtId="0" fontId="10" fillId="18" borderId="38" xfId="0" applyFont="1" applyFill="1" applyBorder="1" applyAlignment="1">
      <alignment vertical="top" wrapText="1"/>
    </xf>
    <xf numFmtId="1" fontId="10" fillId="0" borderId="43" xfId="42" applyNumberFormat="1" applyFont="1" applyBorder="1" applyAlignment="1">
      <alignment horizontal="left" vertical="top" wrapText="1"/>
    </xf>
    <xf numFmtId="1" fontId="10" fillId="0" borderId="38" xfId="42" applyNumberFormat="1" applyFont="1" applyBorder="1" applyAlignment="1">
      <alignment horizontal="left" vertical="top" wrapText="1"/>
    </xf>
    <xf numFmtId="1" fontId="11" fillId="36" borderId="38" xfId="42" applyNumberFormat="1" applyFont="1" applyFill="1" applyBorder="1" applyAlignment="1">
      <alignment horizontal="center" vertical="top"/>
    </xf>
    <xf numFmtId="1" fontId="11" fillId="33" borderId="38" xfId="42" applyNumberFormat="1" applyFont="1" applyFill="1" applyBorder="1" applyAlignment="1">
      <alignment horizontal="center" vertical="top"/>
    </xf>
    <xf numFmtId="1" fontId="11" fillId="36" borderId="24" xfId="42" applyNumberFormat="1" applyFont="1" applyFill="1" applyBorder="1" applyAlignment="1">
      <alignment horizontal="center" vertical="top"/>
    </xf>
    <xf numFmtId="1" fontId="11" fillId="36" borderId="27" xfId="42" applyNumberFormat="1" applyFont="1" applyFill="1" applyBorder="1" applyAlignment="1">
      <alignment horizontal="center" vertical="top"/>
    </xf>
    <xf numFmtId="1" fontId="11" fillId="33" borderId="27" xfId="42" applyNumberFormat="1" applyFont="1" applyFill="1" applyBorder="1" applyAlignment="1">
      <alignment horizontal="center" vertical="top"/>
    </xf>
    <xf numFmtId="1" fontId="11" fillId="36" borderId="35" xfId="42" applyNumberFormat="1" applyFont="1" applyFill="1" applyBorder="1" applyAlignment="1">
      <alignment horizontal="center" vertical="top"/>
    </xf>
    <xf numFmtId="1" fontId="11" fillId="33" borderId="35" xfId="42" applyNumberFormat="1" applyFont="1" applyFill="1" applyBorder="1" applyAlignment="1">
      <alignment horizontal="center" vertical="top"/>
    </xf>
    <xf numFmtId="1" fontId="3" fillId="18" borderId="76" xfId="42" applyNumberFormat="1" applyFont="1" applyFill="1" applyBorder="1" applyAlignment="1">
      <alignment horizontal="center" vertical="top" wrapText="1"/>
    </xf>
    <xf numFmtId="1" fontId="3" fillId="18" borderId="77" xfId="42" applyNumberFormat="1" applyFont="1" applyFill="1" applyBorder="1" applyAlignment="1">
      <alignment horizontal="center" vertical="top" wrapText="1"/>
    </xf>
    <xf numFmtId="1" fontId="3" fillId="33" borderId="13" xfId="42" applyNumberFormat="1" applyFont="1" applyFill="1" applyBorder="1" applyAlignment="1">
      <alignment horizontal="center" vertical="top" wrapText="1"/>
    </xf>
    <xf numFmtId="1" fontId="10" fillId="33" borderId="61" xfId="42" applyNumberFormat="1" applyFont="1" applyFill="1" applyBorder="1" applyAlignment="1">
      <alignment horizontal="center" vertical="top"/>
    </xf>
    <xf numFmtId="1" fontId="3" fillId="0" borderId="15" xfId="42" applyNumberFormat="1" applyFont="1" applyBorder="1" applyAlignment="1">
      <alignment horizontal="center" vertical="top" wrapText="1"/>
    </xf>
    <xf numFmtId="1" fontId="10" fillId="32" borderId="27" xfId="42" applyNumberFormat="1" applyFont="1" applyFill="1" applyBorder="1" applyAlignment="1">
      <alignment horizontal="center" vertical="top"/>
    </xf>
    <xf numFmtId="1" fontId="2" fillId="40" borderId="15" xfId="42" applyNumberFormat="1" applyFont="1" applyFill="1" applyBorder="1" applyAlignment="1">
      <alignment vertical="top" wrapText="1"/>
    </xf>
    <xf numFmtId="1" fontId="2" fillId="40" borderId="10" xfId="42" applyNumberFormat="1" applyFont="1" applyFill="1" applyBorder="1" applyAlignment="1">
      <alignment vertical="top" wrapText="1"/>
    </xf>
    <xf numFmtId="1" fontId="10" fillId="40" borderId="24" xfId="42" applyNumberFormat="1" applyFont="1" applyFill="1" applyBorder="1" applyAlignment="1">
      <alignment horizontal="center" vertical="top"/>
    </xf>
    <xf numFmtId="0" fontId="0" fillId="40" borderId="0" xfId="0" applyFill="1" applyAlignment="1">
      <alignment/>
    </xf>
    <xf numFmtId="49" fontId="2" fillId="41" borderId="15" xfId="0" applyNumberFormat="1" applyFont="1" applyFill="1" applyBorder="1" applyAlignment="1">
      <alignment vertical="top"/>
    </xf>
    <xf numFmtId="49" fontId="2" fillId="41" borderId="10" xfId="0" applyNumberFormat="1" applyFont="1" applyFill="1" applyBorder="1" applyAlignment="1">
      <alignment vertical="top"/>
    </xf>
    <xf numFmtId="49" fontId="0" fillId="0" borderId="0" xfId="0" applyNumberFormat="1" applyAlignment="1">
      <alignment/>
    </xf>
    <xf numFmtId="1" fontId="10" fillId="32" borderId="13" xfId="42" applyNumberFormat="1" applyFont="1" applyFill="1" applyBorder="1" applyAlignment="1">
      <alignment horizontal="center" vertical="top"/>
    </xf>
    <xf numFmtId="1" fontId="2" fillId="40" borderId="64" xfId="42" applyNumberFormat="1" applyFont="1" applyFill="1" applyBorder="1" applyAlignment="1">
      <alignment vertical="top" wrapText="1"/>
    </xf>
    <xf numFmtId="1" fontId="10" fillId="0" borderId="62" xfId="42" applyNumberFormat="1" applyFont="1" applyBorder="1" applyAlignment="1">
      <alignment horizontal="left" vertical="top" wrapText="1"/>
    </xf>
    <xf numFmtId="1" fontId="10" fillId="32" borderId="14" xfId="42" applyNumberFormat="1" applyFont="1" applyFill="1" applyBorder="1" applyAlignment="1">
      <alignment horizontal="center" vertical="top"/>
    </xf>
    <xf numFmtId="1" fontId="2" fillId="40" borderId="60" xfId="42" applyNumberFormat="1" applyFont="1" applyFill="1" applyBorder="1" applyAlignment="1">
      <alignment vertical="top"/>
    </xf>
    <xf numFmtId="1" fontId="2" fillId="40" borderId="0" xfId="42" applyNumberFormat="1" applyFont="1" applyFill="1" applyBorder="1" applyAlignment="1">
      <alignment vertical="top" wrapText="1"/>
    </xf>
    <xf numFmtId="1" fontId="10" fillId="40" borderId="27" xfId="42" applyNumberFormat="1" applyFont="1" applyFill="1" applyBorder="1" applyAlignment="1">
      <alignment horizontal="center" vertical="top"/>
    </xf>
    <xf numFmtId="49" fontId="10" fillId="32" borderId="27" xfId="42" applyNumberFormat="1" applyFont="1" applyFill="1" applyBorder="1" applyAlignment="1">
      <alignment horizontal="center" vertical="top"/>
    </xf>
    <xf numFmtId="49" fontId="10" fillId="33" borderId="27" xfId="42" applyNumberFormat="1" applyFont="1" applyFill="1" applyBorder="1" applyAlignment="1">
      <alignment horizontal="center" vertical="top"/>
    </xf>
    <xf numFmtId="49" fontId="0" fillId="40" borderId="0" xfId="0" applyNumberFormat="1" applyFill="1" applyAlignment="1">
      <alignment/>
    </xf>
    <xf numFmtId="49" fontId="2" fillId="33" borderId="15" xfId="42" applyNumberFormat="1" applyFont="1" applyFill="1" applyBorder="1" applyAlignment="1">
      <alignment vertical="top"/>
    </xf>
    <xf numFmtId="49" fontId="2" fillId="33" borderId="10" xfId="42" applyNumberFormat="1" applyFont="1" applyFill="1" applyBorder="1" applyAlignment="1">
      <alignment vertical="top"/>
    </xf>
    <xf numFmtId="49" fontId="0" fillId="33" borderId="0" xfId="0" applyNumberFormat="1" applyFill="1" applyAlignment="1">
      <alignment/>
    </xf>
    <xf numFmtId="49" fontId="0" fillId="32" borderId="0" xfId="0" applyNumberFormat="1" applyFill="1" applyAlignment="1">
      <alignment/>
    </xf>
    <xf numFmtId="49" fontId="2" fillId="33" borderId="62" xfId="0" applyNumberFormat="1" applyFont="1" applyFill="1" applyBorder="1" applyAlignment="1">
      <alignment vertical="top"/>
    </xf>
    <xf numFmtId="49" fontId="2" fillId="33" borderId="64" xfId="0" applyNumberFormat="1" applyFont="1" applyFill="1" applyBorder="1" applyAlignment="1">
      <alignment vertical="top"/>
    </xf>
    <xf numFmtId="1" fontId="11" fillId="32" borderId="14" xfId="42" applyNumberFormat="1" applyFont="1" applyFill="1" applyBorder="1" applyAlignment="1">
      <alignment horizontal="center" vertical="top"/>
    </xf>
    <xf numFmtId="1" fontId="11" fillId="32" borderId="35" xfId="42" applyNumberFormat="1" applyFont="1" applyFill="1" applyBorder="1" applyAlignment="1">
      <alignment horizontal="center" vertical="top"/>
    </xf>
    <xf numFmtId="1" fontId="2" fillId="40" borderId="32" xfId="42" applyNumberFormat="1" applyFont="1" applyFill="1" applyBorder="1" applyAlignment="1">
      <alignment vertical="top" wrapText="1"/>
    </xf>
    <xf numFmtId="1" fontId="10" fillId="32" borderId="31" xfId="42" applyNumberFormat="1" applyFont="1" applyFill="1" applyBorder="1" applyAlignment="1">
      <alignment horizontal="center" vertical="top"/>
    </xf>
    <xf numFmtId="1" fontId="10" fillId="33" borderId="31" xfId="42" applyNumberFormat="1" applyFont="1" applyFill="1" applyBorder="1" applyAlignment="1">
      <alignment horizontal="center" vertical="top"/>
    </xf>
    <xf numFmtId="1" fontId="2" fillId="40" borderId="75" xfId="42" applyNumberFormat="1" applyFont="1" applyFill="1" applyBorder="1" applyAlignment="1">
      <alignment vertical="top" wrapText="1"/>
    </xf>
    <xf numFmtId="49" fontId="2" fillId="33" borderId="75" xfId="0" applyNumberFormat="1" applyFont="1" applyFill="1" applyBorder="1" applyAlignment="1">
      <alignment vertical="top"/>
    </xf>
    <xf numFmtId="49" fontId="2" fillId="33" borderId="0" xfId="0" applyNumberFormat="1" applyFont="1" applyFill="1" applyBorder="1" applyAlignment="1">
      <alignment vertical="top"/>
    </xf>
    <xf numFmtId="49" fontId="2" fillId="33" borderId="60" xfId="42" applyNumberFormat="1" applyFont="1" applyFill="1" applyBorder="1" applyAlignment="1">
      <alignment vertical="top"/>
    </xf>
    <xf numFmtId="49" fontId="2" fillId="33" borderId="0" xfId="42" applyNumberFormat="1" applyFont="1" applyFill="1" applyBorder="1" applyAlignment="1">
      <alignment vertical="top"/>
    </xf>
    <xf numFmtId="1" fontId="2" fillId="40" borderId="62" xfId="42" applyNumberFormat="1" applyFont="1" applyFill="1" applyBorder="1" applyAlignment="1">
      <alignment vertical="top" wrapText="1"/>
    </xf>
    <xf numFmtId="49" fontId="6" fillId="32" borderId="15" xfId="42" applyNumberFormat="1" applyFont="1" applyFill="1" applyBorder="1" applyAlignment="1">
      <alignment vertical="top"/>
    </xf>
    <xf numFmtId="49" fontId="6" fillId="32" borderId="32" xfId="42" applyNumberFormat="1" applyFont="1" applyFill="1" applyBorder="1" applyAlignment="1">
      <alignment vertical="top"/>
    </xf>
    <xf numFmtId="49" fontId="10" fillId="33" borderId="13" xfId="42" applyNumberFormat="1" applyFont="1" applyFill="1" applyBorder="1" applyAlignment="1">
      <alignment horizontal="center" vertical="top"/>
    </xf>
    <xf numFmtId="1" fontId="2" fillId="40" borderId="60" xfId="42" applyNumberFormat="1" applyFont="1" applyFill="1" applyBorder="1" applyAlignment="1">
      <alignment vertical="top" wrapText="1"/>
    </xf>
    <xf numFmtId="49" fontId="0" fillId="32" borderId="0" xfId="0" applyNumberFormat="1" applyFont="1" applyFill="1" applyAlignment="1">
      <alignment/>
    </xf>
    <xf numFmtId="49" fontId="6" fillId="32" borderId="75" xfId="42" applyNumberFormat="1" applyFont="1" applyFill="1" applyBorder="1" applyAlignment="1">
      <alignment vertical="top"/>
    </xf>
    <xf numFmtId="49" fontId="6" fillId="32" borderId="60" xfId="42" applyNumberFormat="1" applyFont="1" applyFill="1" applyBorder="1" applyAlignment="1">
      <alignment vertical="top"/>
    </xf>
    <xf numFmtId="49" fontId="6" fillId="32" borderId="0" xfId="42" applyNumberFormat="1" applyFont="1" applyFill="1" applyBorder="1" applyAlignment="1">
      <alignment vertical="top"/>
    </xf>
    <xf numFmtId="1" fontId="10" fillId="40" borderId="13" xfId="42" applyNumberFormat="1" applyFont="1" applyFill="1" applyBorder="1" applyAlignment="1">
      <alignment horizontal="center" vertical="top"/>
    </xf>
    <xf numFmtId="1" fontId="11" fillId="32" borderId="38" xfId="42" applyNumberFormat="1" applyFont="1" applyFill="1" applyBorder="1" applyAlignment="1">
      <alignment horizontal="center" vertical="top"/>
    </xf>
    <xf numFmtId="49" fontId="2" fillId="33" borderId="60" xfId="42" applyNumberFormat="1" applyFont="1" applyFill="1" applyBorder="1" applyAlignment="1">
      <alignment horizontal="left" vertical="top"/>
    </xf>
    <xf numFmtId="49" fontId="2" fillId="33" borderId="0" xfId="42" applyNumberFormat="1" applyFont="1" applyFill="1" applyBorder="1" applyAlignment="1">
      <alignment horizontal="left" vertical="top"/>
    </xf>
    <xf numFmtId="1" fontId="2" fillId="40" borderId="60" xfId="42" applyNumberFormat="1" applyFont="1" applyFill="1" applyBorder="1" applyAlignment="1">
      <alignment horizontal="left" vertical="top" wrapText="1"/>
    </xf>
    <xf numFmtId="1" fontId="2" fillId="40" borderId="0" xfId="42" applyNumberFormat="1" applyFont="1" applyFill="1" applyBorder="1" applyAlignment="1">
      <alignment horizontal="left" vertical="top" wrapText="1"/>
    </xf>
    <xf numFmtId="1" fontId="10" fillId="0" borderId="14" xfId="42" applyNumberFormat="1" applyFont="1" applyBorder="1" applyAlignment="1">
      <alignment horizontal="left" vertical="top" wrapText="1"/>
    </xf>
    <xf numFmtId="1" fontId="11" fillId="32" borderId="13" xfId="42" applyNumberFormat="1" applyFont="1" applyFill="1" applyBorder="1" applyAlignment="1">
      <alignment horizontal="center" vertical="top"/>
    </xf>
    <xf numFmtId="49" fontId="2" fillId="33" borderId="62" xfId="42" applyNumberFormat="1" applyFont="1" applyFill="1" applyBorder="1" applyAlignment="1">
      <alignment vertical="top"/>
    </xf>
    <xf numFmtId="49" fontId="2" fillId="33" borderId="64" xfId="42" applyNumberFormat="1" applyFont="1" applyFill="1" applyBorder="1" applyAlignment="1">
      <alignment vertical="top"/>
    </xf>
    <xf numFmtId="49" fontId="6" fillId="32" borderId="10" xfId="42" applyNumberFormat="1" applyFont="1" applyFill="1" applyBorder="1" applyAlignment="1">
      <alignment vertical="top"/>
    </xf>
    <xf numFmtId="49" fontId="10" fillId="32" borderId="13" xfId="42" applyNumberFormat="1" applyFont="1" applyFill="1" applyBorder="1" applyAlignment="1">
      <alignment horizontal="center" vertical="top"/>
    </xf>
    <xf numFmtId="49" fontId="2" fillId="40" borderId="60" xfId="42" applyNumberFormat="1" applyFont="1" applyFill="1" applyBorder="1" applyAlignment="1">
      <alignment vertical="top"/>
    </xf>
    <xf numFmtId="49" fontId="2" fillId="40" borderId="0" xfId="42" applyNumberFormat="1" applyFont="1" applyFill="1" applyBorder="1" applyAlignment="1">
      <alignment vertical="top"/>
    </xf>
    <xf numFmtId="49" fontId="10" fillId="40" borderId="27" xfId="42" applyNumberFormat="1" applyFont="1" applyFill="1" applyBorder="1" applyAlignment="1">
      <alignment horizontal="center" vertical="top"/>
    </xf>
    <xf numFmtId="49" fontId="0" fillId="33" borderId="10" xfId="0" applyNumberFormat="1" applyFill="1" applyBorder="1" applyAlignment="1">
      <alignment/>
    </xf>
    <xf numFmtId="1" fontId="10" fillId="37" borderId="27" xfId="42" applyNumberFormat="1" applyFont="1" applyFill="1" applyBorder="1" applyAlignment="1">
      <alignment horizontal="center" vertical="top"/>
    </xf>
    <xf numFmtId="1" fontId="10" fillId="37" borderId="35" xfId="42" applyNumberFormat="1" applyFont="1" applyFill="1" applyBorder="1" applyAlignment="1">
      <alignment horizontal="center" vertical="top" wrapText="1"/>
    </xf>
    <xf numFmtId="0" fontId="2" fillId="32" borderId="32" xfId="0" applyFont="1" applyFill="1" applyBorder="1" applyAlignment="1">
      <alignment vertical="top" wrapText="1"/>
    </xf>
    <xf numFmtId="1" fontId="10" fillId="40" borderId="43" xfId="42" applyNumberFormat="1" applyFont="1" applyFill="1" applyBorder="1" applyAlignment="1">
      <alignment horizontal="center" vertical="top"/>
    </xf>
    <xf numFmtId="1" fontId="10" fillId="32" borderId="15" xfId="42" applyNumberFormat="1" applyFont="1" applyFill="1" applyBorder="1" applyAlignment="1">
      <alignment horizontal="center" vertical="top"/>
    </xf>
    <xf numFmtId="1" fontId="10" fillId="32" borderId="45" xfId="42" applyNumberFormat="1" applyFont="1" applyFill="1" applyBorder="1" applyAlignment="1">
      <alignment horizontal="center" vertical="top"/>
    </xf>
    <xf numFmtId="1" fontId="10" fillId="32" borderId="47" xfId="42" applyNumberFormat="1" applyFont="1" applyFill="1" applyBorder="1" applyAlignment="1">
      <alignment horizontal="center" vertical="top"/>
    </xf>
    <xf numFmtId="1" fontId="10" fillId="32" borderId="49" xfId="42" applyNumberFormat="1" applyFont="1" applyFill="1" applyBorder="1" applyAlignment="1">
      <alignment horizontal="center" vertical="top"/>
    </xf>
    <xf numFmtId="169" fontId="8" fillId="34" borderId="27" xfId="42" applyNumberFormat="1" applyFont="1" applyFill="1" applyBorder="1" applyAlignment="1">
      <alignment/>
    </xf>
    <xf numFmtId="49" fontId="2" fillId="32" borderId="15" xfId="42" applyNumberFormat="1" applyFont="1" applyFill="1" applyBorder="1" applyAlignment="1">
      <alignment vertical="top"/>
    </xf>
    <xf numFmtId="49" fontId="2" fillId="32" borderId="10" xfId="42" applyNumberFormat="1" applyFont="1" applyFill="1" applyBorder="1" applyAlignment="1">
      <alignment vertical="top"/>
    </xf>
    <xf numFmtId="49" fontId="0" fillId="32" borderId="10" xfId="0" applyNumberFormat="1" applyFill="1" applyBorder="1" applyAlignment="1">
      <alignment/>
    </xf>
    <xf numFmtId="2" fontId="10" fillId="33" borderId="13" xfId="42" applyNumberFormat="1" applyFont="1" applyFill="1" applyBorder="1" applyAlignment="1">
      <alignment horizontal="center" vertical="top"/>
    </xf>
    <xf numFmtId="0" fontId="8" fillId="5" borderId="60" xfId="0" applyFont="1" applyFill="1" applyBorder="1" applyAlignment="1">
      <alignment wrapText="1"/>
    </xf>
    <xf numFmtId="169" fontId="8" fillId="5" borderId="27" xfId="0" applyNumberFormat="1" applyFont="1" applyFill="1" applyBorder="1" applyAlignment="1">
      <alignment horizontal="center" wrapText="1"/>
    </xf>
    <xf numFmtId="0" fontId="0" fillId="5" borderId="0" xfId="0" applyFill="1" applyBorder="1" applyAlignment="1">
      <alignment/>
    </xf>
    <xf numFmtId="1" fontId="0" fillId="5" borderId="0" xfId="0" applyNumberFormat="1" applyFill="1" applyBorder="1" applyAlignment="1">
      <alignment/>
    </xf>
    <xf numFmtId="169" fontId="8" fillId="5" borderId="31" xfId="42" applyNumberFormat="1" applyFont="1" applyFill="1" applyBorder="1" applyAlignment="1">
      <alignment/>
    </xf>
    <xf numFmtId="0" fontId="0" fillId="39" borderId="62" xfId="0" applyFill="1" applyBorder="1" applyAlignment="1">
      <alignment wrapText="1"/>
    </xf>
    <xf numFmtId="169" fontId="8" fillId="39" borderId="14" xfId="0" applyNumberFormat="1" applyFont="1" applyFill="1" applyBorder="1" applyAlignment="1">
      <alignment horizontal="center" wrapText="1"/>
    </xf>
    <xf numFmtId="0" fontId="0" fillId="39" borderId="64" xfId="0" applyFill="1" applyBorder="1" applyAlignment="1">
      <alignment/>
    </xf>
    <xf numFmtId="1" fontId="0" fillId="39" borderId="64" xfId="0" applyNumberFormat="1" applyFill="1" applyBorder="1" applyAlignment="1">
      <alignment/>
    </xf>
    <xf numFmtId="169" fontId="8" fillId="39" borderId="14" xfId="42" applyNumberFormat="1" applyFont="1" applyFill="1" applyBorder="1" applyAlignment="1">
      <alignment/>
    </xf>
    <xf numFmtId="1" fontId="11" fillId="32" borderId="24" xfId="42" applyNumberFormat="1" applyFont="1" applyFill="1" applyBorder="1" applyAlignment="1">
      <alignment horizontal="center" vertical="top"/>
    </xf>
    <xf numFmtId="0" fontId="8" fillId="42" borderId="60" xfId="0" applyFont="1" applyFill="1" applyBorder="1" applyAlignment="1">
      <alignment wrapText="1"/>
    </xf>
    <xf numFmtId="0" fontId="0" fillId="42" borderId="0" xfId="0" applyFill="1" applyBorder="1" applyAlignment="1">
      <alignment/>
    </xf>
    <xf numFmtId="169" fontId="8" fillId="42" borderId="31" xfId="42" applyNumberFormat="1" applyFont="1" applyFill="1" applyBorder="1" applyAlignment="1">
      <alignment/>
    </xf>
    <xf numFmtId="0" fontId="0" fillId="0" borderId="0" xfId="0" applyAlignment="1">
      <alignment horizontal="center"/>
    </xf>
    <xf numFmtId="0" fontId="0" fillId="39" borderId="64" xfId="0" applyFill="1" applyBorder="1" applyAlignment="1">
      <alignment horizontal="left"/>
    </xf>
    <xf numFmtId="169" fontId="8" fillId="39" borderId="31" xfId="42" applyNumberFormat="1" applyFont="1" applyFill="1" applyBorder="1" applyAlignment="1">
      <alignment/>
    </xf>
    <xf numFmtId="3" fontId="10" fillId="39" borderId="14" xfId="0" applyNumberFormat="1" applyFont="1" applyFill="1" applyBorder="1" applyAlignment="1">
      <alignment horizontal="center" wrapText="1"/>
    </xf>
    <xf numFmtId="0" fontId="10" fillId="32" borderId="14" xfId="0" applyFont="1" applyFill="1" applyBorder="1" applyAlignment="1">
      <alignment wrapText="1"/>
    </xf>
    <xf numFmtId="49" fontId="0" fillId="32" borderId="0" xfId="0" applyNumberFormat="1" applyFill="1" applyBorder="1" applyAlignment="1">
      <alignment/>
    </xf>
    <xf numFmtId="1" fontId="10" fillId="39" borderId="15" xfId="42" applyNumberFormat="1" applyFont="1" applyFill="1" applyBorder="1" applyAlignment="1">
      <alignment horizontal="center" vertical="top"/>
    </xf>
    <xf numFmtId="1" fontId="10" fillId="39" borderId="45" xfId="42" applyNumberFormat="1" applyFont="1" applyFill="1" applyBorder="1" applyAlignment="1">
      <alignment horizontal="center" vertical="top"/>
    </xf>
    <xf numFmtId="1" fontId="10" fillId="39" borderId="47" xfId="42" applyNumberFormat="1" applyFont="1" applyFill="1" applyBorder="1" applyAlignment="1">
      <alignment horizontal="center" vertical="top"/>
    </xf>
    <xf numFmtId="1" fontId="10" fillId="39" borderId="49" xfId="42" applyNumberFormat="1" applyFont="1" applyFill="1" applyBorder="1" applyAlignment="1">
      <alignment horizontal="center" vertical="top"/>
    </xf>
    <xf numFmtId="1" fontId="10" fillId="39" borderId="31" xfId="42" applyNumberFormat="1" applyFont="1" applyFill="1" applyBorder="1" applyAlignment="1">
      <alignment horizontal="center" vertical="top"/>
    </xf>
    <xf numFmtId="1" fontId="10" fillId="39" borderId="43" xfId="42" applyNumberFormat="1" applyFont="1" applyFill="1" applyBorder="1" applyAlignment="1">
      <alignment horizontal="center" vertical="top" wrapText="1"/>
    </xf>
    <xf numFmtId="1" fontId="10" fillId="39" borderId="35" xfId="42" applyNumberFormat="1" applyFont="1" applyFill="1" applyBorder="1" applyAlignment="1">
      <alignment horizontal="center" vertical="top" wrapText="1"/>
    </xf>
    <xf numFmtId="1" fontId="10" fillId="39" borderId="38" xfId="42" applyNumberFormat="1" applyFont="1" applyFill="1" applyBorder="1" applyAlignment="1">
      <alignment horizontal="center" vertical="top" wrapText="1"/>
    </xf>
    <xf numFmtId="0" fontId="8" fillId="43" borderId="60" xfId="0" applyFont="1" applyFill="1" applyBorder="1" applyAlignment="1">
      <alignment wrapText="1"/>
    </xf>
    <xf numFmtId="0" fontId="0" fillId="43" borderId="0" xfId="0" applyFill="1" applyBorder="1" applyAlignment="1">
      <alignment horizontal="left"/>
    </xf>
    <xf numFmtId="169" fontId="8" fillId="43" borderId="31" xfId="42" applyNumberFormat="1" applyFont="1" applyFill="1" applyBorder="1" applyAlignment="1">
      <alignment/>
    </xf>
    <xf numFmtId="1" fontId="0" fillId="0" borderId="0" xfId="0" applyNumberFormat="1" applyAlignment="1">
      <alignment horizontal="center"/>
    </xf>
    <xf numFmtId="3" fontId="0" fillId="0" borderId="0" xfId="0" applyNumberFormat="1" applyAlignment="1">
      <alignment horizontal="center"/>
    </xf>
    <xf numFmtId="2" fontId="0" fillId="0" borderId="0" xfId="0" applyNumberFormat="1" applyAlignment="1">
      <alignment horizontal="center"/>
    </xf>
    <xf numFmtId="1" fontId="2" fillId="32" borderId="32" xfId="0" applyNumberFormat="1" applyFont="1" applyFill="1" applyBorder="1" applyAlignment="1">
      <alignment vertical="top" wrapText="1"/>
    </xf>
    <xf numFmtId="1" fontId="0" fillId="44" borderId="0" xfId="0" applyNumberFormat="1" applyFill="1" applyAlignment="1">
      <alignment/>
    </xf>
    <xf numFmtId="169" fontId="0" fillId="0" borderId="0" xfId="0" applyNumberFormat="1" applyAlignment="1">
      <alignment/>
    </xf>
    <xf numFmtId="3" fontId="0" fillId="0" borderId="75" xfId="0" applyNumberFormat="1" applyBorder="1" applyAlignment="1">
      <alignment horizontal="center"/>
    </xf>
    <xf numFmtId="2" fontId="0" fillId="0" borderId="30" xfId="0" applyNumberFormat="1" applyBorder="1" applyAlignment="1">
      <alignment horizontal="center"/>
    </xf>
    <xf numFmtId="169" fontId="0" fillId="0" borderId="62" xfId="0" applyNumberFormat="1" applyBorder="1" applyAlignment="1">
      <alignment horizontal="center"/>
    </xf>
    <xf numFmtId="2" fontId="0" fillId="0" borderId="16" xfId="0" applyNumberFormat="1" applyBorder="1" applyAlignment="1">
      <alignment horizontal="center"/>
    </xf>
    <xf numFmtId="0" fontId="0" fillId="0" borderId="62" xfId="0" applyBorder="1" applyAlignment="1">
      <alignment/>
    </xf>
    <xf numFmtId="0" fontId="0" fillId="0" borderId="75" xfId="0" applyBorder="1" applyAlignment="1">
      <alignment horizontal="center"/>
    </xf>
    <xf numFmtId="0" fontId="0" fillId="0" borderId="60" xfId="0" applyBorder="1" applyAlignment="1">
      <alignment/>
    </xf>
    <xf numFmtId="0" fontId="0" fillId="0" borderId="30" xfId="0" applyBorder="1" applyAlignment="1">
      <alignment horizontal="center"/>
    </xf>
    <xf numFmtId="0" fontId="0" fillId="0" borderId="12" xfId="0" applyBorder="1" applyAlignment="1">
      <alignment/>
    </xf>
    <xf numFmtId="0" fontId="0" fillId="0" borderId="16" xfId="0" applyBorder="1" applyAlignment="1">
      <alignment horizontal="center"/>
    </xf>
    <xf numFmtId="1" fontId="0" fillId="0" borderId="30" xfId="0" applyNumberFormat="1" applyBorder="1" applyAlignment="1">
      <alignment horizontal="center"/>
    </xf>
    <xf numFmtId="3" fontId="0" fillId="0" borderId="62" xfId="0" applyNumberFormat="1" applyBorder="1" applyAlignment="1">
      <alignment horizontal="center"/>
    </xf>
    <xf numFmtId="1" fontId="0" fillId="0" borderId="16" xfId="0" applyNumberFormat="1" applyBorder="1" applyAlignment="1">
      <alignment horizontal="center"/>
    </xf>
    <xf numFmtId="3" fontId="0" fillId="0" borderId="32" xfId="0" applyNumberFormat="1" applyBorder="1" applyAlignment="1">
      <alignment horizontal="center"/>
    </xf>
    <xf numFmtId="3" fontId="0" fillId="0" borderId="0" xfId="0" applyNumberFormat="1" applyBorder="1" applyAlignment="1">
      <alignment horizontal="center"/>
    </xf>
    <xf numFmtId="1" fontId="0" fillId="0" borderId="12" xfId="0" applyNumberFormat="1" applyBorder="1" applyAlignment="1">
      <alignment horizontal="center"/>
    </xf>
    <xf numFmtId="3" fontId="0" fillId="0" borderId="64" xfId="0" applyNumberFormat="1" applyBorder="1" applyAlignment="1">
      <alignment horizontal="center"/>
    </xf>
    <xf numFmtId="1" fontId="0" fillId="0" borderId="75" xfId="0" applyNumberFormat="1" applyBorder="1" applyAlignment="1">
      <alignment horizontal="center"/>
    </xf>
    <xf numFmtId="1" fontId="0" fillId="0" borderId="62" xfId="0" applyNumberFormat="1" applyBorder="1" applyAlignment="1">
      <alignment horizontal="center"/>
    </xf>
    <xf numFmtId="0" fontId="0" fillId="0" borderId="12" xfId="0" applyBorder="1" applyAlignment="1">
      <alignment horizontal="center"/>
    </xf>
    <xf numFmtId="1" fontId="10" fillId="33" borderId="64" xfId="42" applyNumberFormat="1" applyFont="1" applyFill="1" applyBorder="1" applyAlignment="1">
      <alignment horizontal="center" vertical="top"/>
    </xf>
    <xf numFmtId="1" fontId="11" fillId="36" borderId="64" xfId="42" applyNumberFormat="1" applyFont="1" applyFill="1" applyBorder="1" applyAlignment="1">
      <alignment horizontal="center" vertical="top"/>
    </xf>
    <xf numFmtId="1" fontId="11" fillId="33" borderId="16" xfId="42" applyNumberFormat="1" applyFont="1" applyFill="1" applyBorder="1" applyAlignment="1">
      <alignment horizontal="center" vertical="top"/>
    </xf>
    <xf numFmtId="1" fontId="3" fillId="39" borderId="27" xfId="42" applyNumberFormat="1" applyFont="1" applyFill="1" applyBorder="1" applyAlignment="1">
      <alignment horizontal="center" vertical="top" wrapText="1"/>
    </xf>
    <xf numFmtId="0" fontId="12" fillId="0" borderId="0" xfId="0" applyFont="1" applyAlignment="1">
      <alignment horizontal="left" wrapText="1"/>
    </xf>
    <xf numFmtId="0" fontId="12" fillId="0" borderId="0" xfId="0" applyFont="1" applyFill="1" applyAlignment="1">
      <alignment horizontal="left" wrapText="1"/>
    </xf>
    <xf numFmtId="0" fontId="5" fillId="38" borderId="31" xfId="53" applyFont="1" applyFill="1" applyBorder="1" applyAlignment="1" applyProtection="1">
      <alignment vertical="top" wrapText="1"/>
      <protection/>
    </xf>
    <xf numFmtId="0" fontId="5" fillId="38" borderId="27" xfId="53" applyFont="1" applyFill="1" applyBorder="1" applyAlignment="1" applyProtection="1">
      <alignment vertical="top" wrapText="1"/>
      <protection/>
    </xf>
    <xf numFmtId="0" fontId="5" fillId="38" borderId="14" xfId="53" applyFont="1" applyFill="1" applyBorder="1" applyAlignment="1" applyProtection="1">
      <alignment vertical="top" wrapText="1"/>
      <protection/>
    </xf>
    <xf numFmtId="0" fontId="16" fillId="38" borderId="31" xfId="0" applyFont="1" applyFill="1" applyBorder="1" applyAlignment="1">
      <alignment vertical="top" wrapText="1"/>
    </xf>
    <xf numFmtId="0" fontId="16" fillId="38" borderId="27" xfId="0" applyFont="1" applyFill="1" applyBorder="1" applyAlignment="1">
      <alignment vertical="top" wrapText="1"/>
    </xf>
    <xf numFmtId="0" fontId="16" fillId="38" borderId="14" xfId="0" applyFont="1" applyFill="1" applyBorder="1" applyAlignment="1">
      <alignment vertical="top" wrapText="1"/>
    </xf>
    <xf numFmtId="1" fontId="3" fillId="0" borderId="75" xfId="42" applyNumberFormat="1" applyFont="1" applyBorder="1" applyAlignment="1">
      <alignment horizontal="left" vertical="top" wrapText="1"/>
    </xf>
    <xf numFmtId="1" fontId="3" fillId="0" borderId="60" xfId="42" applyNumberFormat="1" applyFont="1" applyBorder="1" applyAlignment="1">
      <alignment horizontal="left" vertical="top" wrapText="1"/>
    </xf>
    <xf numFmtId="1" fontId="3" fillId="0" borderId="62" xfId="42" applyNumberFormat="1" applyFont="1" applyBorder="1" applyAlignment="1">
      <alignment horizontal="left" vertical="top" wrapText="1"/>
    </xf>
    <xf numFmtId="1" fontId="2" fillId="41" borderId="15" xfId="42" applyNumberFormat="1" applyFont="1" applyFill="1" applyBorder="1" applyAlignment="1">
      <alignment horizontal="left" vertical="top" wrapText="1"/>
    </xf>
    <xf numFmtId="1" fontId="2" fillId="41" borderId="10" xfId="42" applyNumberFormat="1" applyFont="1" applyFill="1" applyBorder="1" applyAlignment="1">
      <alignment horizontal="left" vertical="top" wrapText="1"/>
    </xf>
    <xf numFmtId="1" fontId="2" fillId="0" borderId="15" xfId="42" applyNumberFormat="1" applyFont="1" applyBorder="1" applyAlignment="1">
      <alignment horizontal="left" vertical="top" wrapText="1"/>
    </xf>
    <xf numFmtId="1" fontId="2" fillId="0" borderId="10" xfId="42" applyNumberFormat="1" applyFont="1" applyBorder="1" applyAlignment="1">
      <alignment horizontal="left" vertical="top" wrapText="1"/>
    </xf>
    <xf numFmtId="1" fontId="6" fillId="32" borderId="15" xfId="42" applyNumberFormat="1" applyFont="1" applyFill="1" applyBorder="1" applyAlignment="1">
      <alignment horizontal="left" vertical="top" wrapText="1"/>
    </xf>
    <xf numFmtId="1" fontId="6" fillId="32" borderId="10" xfId="42" applyNumberFormat="1" applyFont="1" applyFill="1" applyBorder="1" applyAlignment="1">
      <alignment horizontal="left" vertical="top" wrapText="1"/>
    </xf>
    <xf numFmtId="1" fontId="3" fillId="0" borderId="43" xfId="42" applyNumberFormat="1" applyFont="1" applyBorder="1" applyAlignment="1">
      <alignment horizontal="left" vertical="top" wrapText="1"/>
    </xf>
    <xf numFmtId="1" fontId="3" fillId="0" borderId="38" xfId="42" applyNumberFormat="1" applyFont="1" applyBorder="1" applyAlignment="1">
      <alignment horizontal="left" vertical="top" wrapText="1"/>
    </xf>
    <xf numFmtId="1" fontId="6" fillId="32" borderId="15" xfId="42" applyNumberFormat="1" applyFont="1" applyFill="1" applyBorder="1" applyAlignment="1">
      <alignment vertical="top" wrapText="1"/>
    </xf>
    <xf numFmtId="1" fontId="6" fillId="32" borderId="10" xfId="42" applyNumberFormat="1" applyFont="1" applyFill="1" applyBorder="1" applyAlignment="1">
      <alignment vertical="top" wrapText="1"/>
    </xf>
    <xf numFmtId="1" fontId="2" fillId="41" borderId="15" xfId="0" applyNumberFormat="1" applyFont="1" applyFill="1" applyBorder="1" applyAlignment="1">
      <alignment horizontal="left" vertical="top" wrapText="1"/>
    </xf>
    <xf numFmtId="1" fontId="2" fillId="41" borderId="10" xfId="0" applyNumberFormat="1" applyFont="1" applyFill="1" applyBorder="1" applyAlignment="1">
      <alignment horizontal="left" vertical="top" wrapText="1"/>
    </xf>
    <xf numFmtId="0" fontId="2" fillId="0" borderId="0" xfId="0" applyFont="1" applyFill="1" applyBorder="1" applyAlignment="1">
      <alignment horizontal="center" vertical="top" wrapText="1"/>
    </xf>
    <xf numFmtId="0" fontId="2" fillId="32" borderId="10" xfId="0" applyFont="1" applyFill="1" applyBorder="1" applyAlignment="1">
      <alignment horizontal="center" vertical="top" wrapText="1"/>
    </xf>
    <xf numFmtId="0" fontId="6" fillId="32" borderId="15" xfId="0" applyFont="1" applyFill="1" applyBorder="1" applyAlignment="1">
      <alignment vertical="top" wrapText="1"/>
    </xf>
    <xf numFmtId="0" fontId="0" fillId="0" borderId="10" xfId="0" applyFont="1" applyBorder="1" applyAlignment="1">
      <alignment vertical="top" wrapText="1"/>
    </xf>
    <xf numFmtId="0" fontId="2" fillId="41" borderId="15" xfId="0" applyFont="1" applyFill="1" applyBorder="1" applyAlignment="1">
      <alignment horizontal="left" vertical="top" wrapText="1"/>
    </xf>
    <xf numFmtId="0" fontId="2" fillId="41" borderId="10" xfId="0" applyFont="1" applyFill="1" applyBorder="1" applyAlignment="1">
      <alignment horizontal="left" vertical="top" wrapText="1"/>
    </xf>
    <xf numFmtId="1" fontId="1" fillId="0" borderId="60" xfId="42" applyNumberFormat="1" applyFont="1" applyBorder="1" applyAlignment="1">
      <alignment horizontal="left" vertical="top" wrapText="1"/>
    </xf>
    <xf numFmtId="1" fontId="2" fillId="33" borderId="15" xfId="42" applyNumberFormat="1" applyFont="1" applyFill="1" applyBorder="1" applyAlignment="1">
      <alignment horizontal="left" vertical="top" wrapText="1"/>
    </xf>
    <xf numFmtId="1" fontId="2" fillId="33" borderId="10" xfId="42" applyNumberFormat="1" applyFont="1" applyFill="1" applyBorder="1" applyAlignment="1">
      <alignment horizontal="left" vertical="top" wrapText="1"/>
    </xf>
    <xf numFmtId="1" fontId="2" fillId="0" borderId="15" xfId="42" applyNumberFormat="1" applyFont="1" applyFill="1" applyBorder="1" applyAlignment="1">
      <alignment horizontal="left" vertical="top" wrapText="1"/>
    </xf>
    <xf numFmtId="1" fontId="2" fillId="0" borderId="10" xfId="42" applyNumberFormat="1" applyFont="1" applyFill="1" applyBorder="1" applyAlignment="1">
      <alignment horizontal="left" vertical="top" wrapText="1"/>
    </xf>
    <xf numFmtId="1" fontId="2" fillId="0" borderId="66" xfId="42" applyNumberFormat="1" applyFont="1" applyFill="1" applyBorder="1" applyAlignment="1">
      <alignment horizontal="left" vertical="top" wrapText="1"/>
    </xf>
    <xf numFmtId="1" fontId="2" fillId="0" borderId="75" xfId="42" applyNumberFormat="1" applyFont="1" applyFill="1" applyBorder="1" applyAlignment="1">
      <alignment horizontal="left" vertical="top" wrapText="1"/>
    </xf>
    <xf numFmtId="1" fontId="2" fillId="0" borderId="62" xfId="42" applyNumberFormat="1" applyFont="1" applyFill="1" applyBorder="1" applyAlignment="1">
      <alignment horizontal="left" vertical="top" wrapText="1"/>
    </xf>
    <xf numFmtId="1" fontId="2" fillId="0" borderId="60" xfId="42" applyNumberFormat="1" applyFont="1" applyFill="1" applyBorder="1" applyAlignment="1">
      <alignment horizontal="left" vertical="top" wrapText="1"/>
    </xf>
    <xf numFmtId="0" fontId="0" fillId="0" borderId="66" xfId="0" applyFont="1" applyBorder="1" applyAlignment="1">
      <alignment vertical="top" wrapText="1"/>
    </xf>
    <xf numFmtId="1" fontId="2" fillId="41" borderId="66" xfId="42" applyNumberFormat="1" applyFont="1" applyFill="1" applyBorder="1" applyAlignment="1">
      <alignment horizontal="left" vertical="top" wrapText="1"/>
    </xf>
    <xf numFmtId="1" fontId="2" fillId="0" borderId="66" xfId="42" applyNumberFormat="1" applyFont="1" applyBorder="1" applyAlignment="1">
      <alignment horizontal="left" vertical="top" wrapText="1"/>
    </xf>
    <xf numFmtId="1" fontId="3" fillId="0" borderId="15" xfId="42" applyNumberFormat="1" applyFont="1" applyBorder="1" applyAlignment="1">
      <alignment horizontal="left" vertical="top" wrapText="1"/>
    </xf>
    <xf numFmtId="1" fontId="3" fillId="0" borderId="66" xfId="42" applyNumberFormat="1" applyFont="1" applyBorder="1" applyAlignment="1">
      <alignment horizontal="left" vertical="top" wrapText="1"/>
    </xf>
    <xf numFmtId="1" fontId="3" fillId="0" borderId="75" xfId="42" applyNumberFormat="1" applyFont="1" applyBorder="1" applyAlignment="1">
      <alignment horizontal="center" vertical="top" wrapText="1"/>
    </xf>
    <xf numFmtId="1" fontId="3" fillId="0" borderId="60" xfId="42" applyNumberFormat="1" applyFont="1" applyBorder="1" applyAlignment="1">
      <alignment horizontal="center" vertical="top" wrapText="1"/>
    </xf>
    <xf numFmtId="1" fontId="3" fillId="0" borderId="62" xfId="42" applyNumberFormat="1" applyFont="1" applyBorder="1" applyAlignment="1">
      <alignment horizontal="center" vertical="top" wrapText="1"/>
    </xf>
    <xf numFmtId="1" fontId="3" fillId="0" borderId="15" xfId="42" applyNumberFormat="1" applyFont="1" applyBorder="1" applyAlignment="1">
      <alignment horizontal="center" vertical="top" wrapText="1"/>
    </xf>
    <xf numFmtId="1" fontId="3" fillId="0" borderId="10" xfId="42" applyNumberFormat="1" applyFont="1" applyBorder="1" applyAlignment="1">
      <alignment horizontal="center" vertical="top" wrapText="1"/>
    </xf>
    <xf numFmtId="0" fontId="2" fillId="41" borderId="66" xfId="0" applyFont="1" applyFill="1" applyBorder="1" applyAlignment="1">
      <alignment horizontal="left" vertical="top" wrapText="1"/>
    </xf>
    <xf numFmtId="0" fontId="3" fillId="32" borderId="10" xfId="0" applyFont="1" applyFill="1" applyBorder="1" applyAlignment="1">
      <alignment horizontal="center" vertical="top" wrapText="1"/>
    </xf>
    <xf numFmtId="0" fontId="3" fillId="32" borderId="66" xfId="0" applyFont="1" applyFill="1" applyBorder="1" applyAlignment="1">
      <alignment horizontal="center" vertical="top" wrapText="1"/>
    </xf>
    <xf numFmtId="0" fontId="3" fillId="32" borderId="15" xfId="0" applyFont="1" applyFill="1" applyBorder="1" applyAlignment="1">
      <alignment horizontal="center" vertical="top" wrapText="1"/>
    </xf>
    <xf numFmtId="1" fontId="3" fillId="0" borderId="31" xfId="42" applyNumberFormat="1" applyFont="1" applyBorder="1" applyAlignment="1">
      <alignment horizontal="left" vertical="top" wrapText="1"/>
    </xf>
    <xf numFmtId="1" fontId="3" fillId="0" borderId="14" xfId="42" applyNumberFormat="1" applyFont="1" applyBorder="1" applyAlignment="1">
      <alignment horizontal="left" vertical="top" wrapText="1"/>
    </xf>
    <xf numFmtId="0" fontId="11" fillId="32" borderId="15" xfId="0" applyFont="1" applyFill="1" applyBorder="1" applyAlignment="1">
      <alignment horizontal="center" vertical="center"/>
    </xf>
    <xf numFmtId="0" fontId="11" fillId="32" borderId="10" xfId="0" applyFont="1" applyFill="1" applyBorder="1" applyAlignment="1">
      <alignment horizontal="center" vertical="center"/>
    </xf>
    <xf numFmtId="0" fontId="11" fillId="32" borderId="66" xfId="0" applyFont="1" applyFill="1" applyBorder="1" applyAlignment="1">
      <alignment horizontal="center" vertical="center"/>
    </xf>
    <xf numFmtId="1" fontId="3" fillId="0" borderId="27" xfId="42" applyNumberFormat="1" applyFont="1" applyBorder="1" applyAlignment="1">
      <alignment horizontal="left" vertical="top" wrapText="1"/>
    </xf>
    <xf numFmtId="1" fontId="1" fillId="0" borderId="60" xfId="42" applyNumberFormat="1" applyFont="1" applyBorder="1" applyAlignment="1">
      <alignment horizontal="center" vertical="top" wrapText="1"/>
    </xf>
    <xf numFmtId="0" fontId="2" fillId="32" borderId="66" xfId="0" applyFont="1" applyFill="1" applyBorder="1" applyAlignment="1">
      <alignment horizontal="center" vertical="top" wrapText="1"/>
    </xf>
    <xf numFmtId="1" fontId="2" fillId="0" borderId="31" xfId="42" applyNumberFormat="1" applyFont="1" applyBorder="1" applyAlignment="1">
      <alignment horizontal="center" vertical="top" wrapText="1"/>
    </xf>
    <xf numFmtId="1" fontId="2" fillId="0" borderId="27" xfId="42" applyNumberFormat="1" applyFont="1" applyBorder="1" applyAlignment="1">
      <alignment horizontal="center" vertical="top" wrapText="1"/>
    </xf>
    <xf numFmtId="1" fontId="2" fillId="41" borderId="66" xfId="0" applyNumberFormat="1" applyFont="1" applyFill="1" applyBorder="1" applyAlignment="1">
      <alignment horizontal="left" vertical="top" wrapText="1"/>
    </xf>
    <xf numFmtId="1" fontId="6" fillId="32" borderId="66" xfId="42" applyNumberFormat="1" applyFont="1" applyFill="1" applyBorder="1" applyAlignment="1">
      <alignment horizontal="left" vertical="top" wrapText="1"/>
    </xf>
    <xf numFmtId="1" fontId="2" fillId="33" borderId="66" xfId="42" applyNumberFormat="1" applyFont="1" applyFill="1" applyBorder="1" applyAlignment="1">
      <alignment horizontal="left" vertical="top" wrapText="1"/>
    </xf>
    <xf numFmtId="1" fontId="6" fillId="32" borderId="66" xfId="42" applyNumberFormat="1" applyFont="1" applyFill="1" applyBorder="1" applyAlignment="1">
      <alignment vertical="top" wrapText="1"/>
    </xf>
    <xf numFmtId="0" fontId="11" fillId="32" borderId="15" xfId="0"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2" fillId="32" borderId="15" xfId="0" applyFont="1" applyFill="1" applyBorder="1" applyAlignment="1">
      <alignment vertical="top" wrapText="1"/>
    </xf>
    <xf numFmtId="0" fontId="2" fillId="32" borderId="10" xfId="0" applyFont="1" applyFill="1" applyBorder="1" applyAlignment="1">
      <alignment vertical="top" wrapText="1"/>
    </xf>
    <xf numFmtId="0" fontId="2" fillId="32" borderId="66" xfId="0" applyFont="1" applyFill="1" applyBorder="1" applyAlignment="1">
      <alignment vertical="top" wrapText="1"/>
    </xf>
    <xf numFmtId="1" fontId="3" fillId="0" borderId="12" xfId="42" applyNumberFormat="1" applyFont="1" applyBorder="1" applyAlignment="1">
      <alignment horizontal="left" vertical="top" wrapText="1"/>
    </xf>
    <xf numFmtId="49" fontId="2" fillId="33" borderId="15" xfId="42" applyNumberFormat="1" applyFont="1" applyFill="1" applyBorder="1" applyAlignment="1">
      <alignment horizontal="left" vertical="top"/>
    </xf>
    <xf numFmtId="49" fontId="2" fillId="33" borderId="10" xfId="42" applyNumberFormat="1" applyFont="1" applyFill="1" applyBorder="1" applyAlignment="1">
      <alignment horizontal="left" vertical="top"/>
    </xf>
    <xf numFmtId="49" fontId="2" fillId="33" borderId="60" xfId="42" applyNumberFormat="1" applyFont="1" applyFill="1" applyBorder="1" applyAlignment="1">
      <alignment horizontal="left" vertical="top"/>
    </xf>
    <xf numFmtId="49" fontId="2" fillId="33" borderId="0" xfId="42" applyNumberFormat="1" applyFont="1" applyFill="1" applyBorder="1" applyAlignment="1">
      <alignment horizontal="left" vertical="top"/>
    </xf>
    <xf numFmtId="1" fontId="3" fillId="0" borderId="35" xfId="42" applyNumberFormat="1" applyFont="1" applyBorder="1" applyAlignment="1">
      <alignment horizontal="left" vertical="top" wrapText="1"/>
    </xf>
    <xf numFmtId="0" fontId="11" fillId="32" borderId="15" xfId="0" applyFont="1" applyFill="1" applyBorder="1" applyAlignment="1">
      <alignment horizontal="center" vertical="center" wrapText="1"/>
    </xf>
    <xf numFmtId="0" fontId="11" fillId="32" borderId="6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5</xdr:col>
      <xdr:colOff>257175</xdr:colOff>
      <xdr:row>2</xdr:row>
      <xdr:rowOff>0</xdr:rowOff>
    </xdr:to>
    <xdr:sp>
      <xdr:nvSpPr>
        <xdr:cNvPr id="1" name="Text Box 1"/>
        <xdr:cNvSpPr txBox="1">
          <a:spLocks noChangeArrowheads="1"/>
        </xdr:cNvSpPr>
      </xdr:nvSpPr>
      <xdr:spPr>
        <a:xfrm>
          <a:off x="0" y="200025"/>
          <a:ext cx="7162800" cy="1809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rPr>
            <a:t>Table 2 – Summary of data size assumptions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2" TargetMode="External" /><Relationship Id="rId2" Type="http://schemas.openxmlformats.org/officeDocument/2006/relationships/hyperlink" Target="_ftn4" TargetMode="External" /><Relationship Id="rId3" Type="http://schemas.openxmlformats.org/officeDocument/2006/relationships/hyperlink" Target="_ftn4" TargetMode="External" /><Relationship Id="rId4" Type="http://schemas.openxmlformats.org/officeDocument/2006/relationships/hyperlink" Target="_ftn13" TargetMode="External" /><Relationship Id="rId5" Type="http://schemas.openxmlformats.org/officeDocument/2006/relationships/hyperlink" Target="_ftn14" TargetMode="External" /><Relationship Id="rId6" Type="http://schemas.openxmlformats.org/officeDocument/2006/relationships/hyperlink" Target="_ftn17" TargetMode="External" /><Relationship Id="rId7" Type="http://schemas.openxmlformats.org/officeDocument/2006/relationships/hyperlink" Target="_ftn2" TargetMode="External" /><Relationship Id="rId8" Type="http://schemas.openxmlformats.org/officeDocument/2006/relationships/hyperlink" Target="_ftn6" TargetMode="External" /><Relationship Id="rId9" Type="http://schemas.openxmlformats.org/officeDocument/2006/relationships/hyperlink" Target="_ftn10" TargetMode="External" /><Relationship Id="rId10" Type="http://schemas.openxmlformats.org/officeDocument/2006/relationships/hyperlink" Target="_ftn14" TargetMode="External" /><Relationship Id="rId11" Type="http://schemas.openxmlformats.org/officeDocument/2006/relationships/hyperlink" Target="_ftn1" TargetMode="External" /><Relationship Id="rId12" Type="http://schemas.openxmlformats.org/officeDocument/2006/relationships/hyperlink" Target="_ftn17" TargetMode="External" /><Relationship Id="rId13" Type="http://schemas.openxmlformats.org/officeDocument/2006/relationships/drawing" Target="../drawings/drawing1.xm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E72"/>
  <sheetViews>
    <sheetView showGridLines="0" zoomScalePageLayoutView="0" workbookViewId="0" topLeftCell="A32">
      <selection activeCell="A1" sqref="A1"/>
    </sheetView>
  </sheetViews>
  <sheetFormatPr defaultColWidth="9.140625" defaultRowHeight="15"/>
  <cols>
    <col min="1" max="1" width="39.00390625" style="0" customWidth="1"/>
    <col min="3" max="3" width="36.421875" style="1" customWidth="1"/>
    <col min="4" max="4" width="9.8515625" style="0" customWidth="1"/>
  </cols>
  <sheetData>
    <row r="3" ht="15.75" thickBot="1"/>
    <row r="4" spans="1:3" ht="23.25" thickBot="1">
      <c r="A4" s="163" t="s">
        <v>1</v>
      </c>
      <c r="B4" s="164" t="s">
        <v>108</v>
      </c>
      <c r="C4" s="164" t="s">
        <v>2</v>
      </c>
    </row>
    <row r="5" spans="1:3" ht="39" thickBot="1">
      <c r="A5" s="165" t="s">
        <v>109</v>
      </c>
      <c r="B5" s="185">
        <v>25</v>
      </c>
      <c r="C5" s="15" t="s">
        <v>110</v>
      </c>
    </row>
    <row r="6" spans="1:3" ht="15.75" thickBot="1">
      <c r="A6" s="480" t="s">
        <v>237</v>
      </c>
      <c r="B6" s="186">
        <v>4</v>
      </c>
      <c r="C6" s="16" t="s">
        <v>250</v>
      </c>
    </row>
    <row r="7" spans="1:3" ht="15.75" thickBot="1">
      <c r="A7" s="481"/>
      <c r="B7" s="186">
        <v>4</v>
      </c>
      <c r="C7" s="16" t="s">
        <v>251</v>
      </c>
    </row>
    <row r="8" spans="1:3" ht="15.75" thickBot="1">
      <c r="A8" s="481"/>
      <c r="B8" s="186">
        <v>4</v>
      </c>
      <c r="C8" s="16" t="s">
        <v>252</v>
      </c>
    </row>
    <row r="9" spans="1:3" ht="15.75" thickBot="1">
      <c r="A9" s="481"/>
      <c r="B9" s="186">
        <v>4</v>
      </c>
      <c r="C9" s="16" t="s">
        <v>253</v>
      </c>
    </row>
    <row r="10" spans="1:3" ht="15.75" thickBot="1">
      <c r="A10" s="481"/>
      <c r="B10" s="186">
        <v>4</v>
      </c>
      <c r="C10" s="16" t="s">
        <v>254</v>
      </c>
    </row>
    <row r="11" spans="1:3" ht="15.75" thickBot="1">
      <c r="A11" s="481"/>
      <c r="B11" s="186">
        <v>4</v>
      </c>
      <c r="C11" s="16" t="s">
        <v>255</v>
      </c>
    </row>
    <row r="12" spans="1:3" ht="15.75" thickBot="1">
      <c r="A12" s="481"/>
      <c r="B12" s="186">
        <v>4</v>
      </c>
      <c r="C12" s="16" t="s">
        <v>19</v>
      </c>
    </row>
    <row r="13" spans="1:3" ht="15.75" thickBot="1">
      <c r="A13" s="481"/>
      <c r="B13" s="186">
        <v>4</v>
      </c>
      <c r="C13" s="16" t="s">
        <v>51</v>
      </c>
    </row>
    <row r="14" spans="1:3" ht="15.75" thickBot="1">
      <c r="A14" s="482"/>
      <c r="B14" s="187">
        <v>4</v>
      </c>
      <c r="C14" s="17" t="s">
        <v>111</v>
      </c>
    </row>
    <row r="15" spans="1:3" ht="15.75" thickBot="1">
      <c r="A15" s="166" t="s">
        <v>238</v>
      </c>
      <c r="B15" s="187">
        <v>25</v>
      </c>
      <c r="C15" s="15" t="s">
        <v>112</v>
      </c>
    </row>
    <row r="16" spans="1:3" ht="23.25" thickBot="1">
      <c r="A16" s="480" t="s">
        <v>239</v>
      </c>
      <c r="B16" s="188">
        <v>18</v>
      </c>
      <c r="C16" s="17" t="s">
        <v>6</v>
      </c>
    </row>
    <row r="17" spans="1:3" ht="15.75" thickBot="1">
      <c r="A17" s="481"/>
      <c r="B17" s="189">
        <v>2</v>
      </c>
      <c r="C17" s="17" t="s">
        <v>3</v>
      </c>
    </row>
    <row r="18" spans="1:3" ht="15.75" thickBot="1">
      <c r="A18" s="481"/>
      <c r="B18" s="189">
        <v>1</v>
      </c>
      <c r="C18" s="17" t="s">
        <v>101</v>
      </c>
    </row>
    <row r="19" spans="1:3" ht="15.75" thickBot="1">
      <c r="A19" s="481"/>
      <c r="B19" s="189">
        <v>4</v>
      </c>
      <c r="C19" s="17" t="s">
        <v>8</v>
      </c>
    </row>
    <row r="20" spans="1:3" ht="15.75" thickBot="1">
      <c r="A20" s="481"/>
      <c r="B20" s="189">
        <v>4</v>
      </c>
      <c r="C20" s="17" t="s">
        <v>102</v>
      </c>
    </row>
    <row r="21" spans="1:3" ht="15.75" thickBot="1">
      <c r="A21" s="481"/>
      <c r="B21" s="189">
        <v>4</v>
      </c>
      <c r="C21" s="17" t="s">
        <v>103</v>
      </c>
    </row>
    <row r="22" spans="1:3" ht="15.75" thickBot="1">
      <c r="A22" s="481"/>
      <c r="B22" s="189">
        <v>1</v>
      </c>
      <c r="C22" s="17" t="s">
        <v>9</v>
      </c>
    </row>
    <row r="23" spans="1:3" ht="15.75" thickBot="1">
      <c r="A23" s="481"/>
      <c r="B23" s="189">
        <v>1</v>
      </c>
      <c r="C23" s="17" t="s">
        <v>4</v>
      </c>
    </row>
    <row r="24" spans="1:3" ht="15.75" thickBot="1">
      <c r="A24" s="482"/>
      <c r="B24" s="189">
        <v>1</v>
      </c>
      <c r="C24" s="17" t="s">
        <v>10</v>
      </c>
    </row>
    <row r="25" spans="1:3" ht="33.75" thickBot="1">
      <c r="A25" s="483" t="s">
        <v>113</v>
      </c>
      <c r="B25" s="187">
        <v>150</v>
      </c>
      <c r="C25" s="17" t="s">
        <v>11</v>
      </c>
    </row>
    <row r="26" spans="1:3" ht="15.75" thickBot="1">
      <c r="A26" s="484"/>
      <c r="B26" s="189">
        <v>1</v>
      </c>
      <c r="C26" s="17" t="s">
        <v>7</v>
      </c>
    </row>
    <row r="27" spans="1:3" ht="15.75" thickBot="1">
      <c r="A27" s="484"/>
      <c r="B27" s="189">
        <v>4</v>
      </c>
      <c r="C27" s="17" t="s">
        <v>8</v>
      </c>
    </row>
    <row r="28" spans="1:3" ht="15.75" thickBot="1">
      <c r="A28" s="484"/>
      <c r="B28" s="189">
        <v>2</v>
      </c>
      <c r="C28" s="17" t="s">
        <v>12</v>
      </c>
    </row>
    <row r="29" spans="1:3" ht="15.75" thickBot="1">
      <c r="A29" s="484"/>
      <c r="B29" s="189">
        <v>1</v>
      </c>
      <c r="C29" s="17" t="s">
        <v>9</v>
      </c>
    </row>
    <row r="30" spans="1:3" ht="23.25" thickBot="1">
      <c r="A30" s="484"/>
      <c r="B30" s="189">
        <v>140</v>
      </c>
      <c r="C30" s="17" t="s">
        <v>105</v>
      </c>
    </row>
    <row r="31" spans="1:3" ht="15.75" thickBot="1">
      <c r="A31" s="484"/>
      <c r="B31" s="189">
        <v>1</v>
      </c>
      <c r="C31" s="17" t="s">
        <v>4</v>
      </c>
    </row>
    <row r="32" spans="1:3" ht="15.75" thickBot="1">
      <c r="A32" s="485"/>
      <c r="B32" s="189">
        <v>1</v>
      </c>
      <c r="C32" s="17" t="s">
        <v>10</v>
      </c>
    </row>
    <row r="33" spans="1:3" ht="21.75" thickBot="1">
      <c r="A33" s="483" t="s">
        <v>114</v>
      </c>
      <c r="B33" s="188">
        <v>14</v>
      </c>
      <c r="C33" s="15" t="s">
        <v>115</v>
      </c>
    </row>
    <row r="34" spans="1:3" ht="15.75" thickBot="1">
      <c r="A34" s="484"/>
      <c r="B34" s="189">
        <v>4</v>
      </c>
      <c r="C34" s="15" t="s">
        <v>116</v>
      </c>
    </row>
    <row r="35" spans="1:3" ht="15.75" thickBot="1">
      <c r="A35" s="484"/>
      <c r="B35" s="189">
        <v>4</v>
      </c>
      <c r="C35" s="17" t="s">
        <v>117</v>
      </c>
    </row>
    <row r="36" spans="1:3" ht="15.75" thickBot="1">
      <c r="A36" s="484"/>
      <c r="B36" s="189">
        <v>2</v>
      </c>
      <c r="C36" s="17" t="s">
        <v>5</v>
      </c>
    </row>
    <row r="37" spans="1:3" ht="15.75" thickBot="1">
      <c r="A37" s="485"/>
      <c r="B37" s="189">
        <v>4</v>
      </c>
      <c r="C37" s="17" t="s">
        <v>1</v>
      </c>
    </row>
    <row r="38" spans="1:3" ht="15.75" thickBot="1">
      <c r="A38" s="167" t="s">
        <v>33</v>
      </c>
      <c r="B38" s="190">
        <f>7*B9</f>
        <v>28</v>
      </c>
      <c r="C38" s="141" t="s">
        <v>230</v>
      </c>
    </row>
    <row r="39" spans="1:3" ht="15.75" thickBot="1">
      <c r="A39" s="167"/>
      <c r="B39" s="190">
        <f>7*B14</f>
        <v>28</v>
      </c>
      <c r="C39" s="141" t="s">
        <v>229</v>
      </c>
    </row>
    <row r="40" spans="1:3" ht="75.75" thickBot="1">
      <c r="A40" s="167" t="s">
        <v>274</v>
      </c>
      <c r="B40" s="272">
        <f>B6*EleTransferFrequencyAssumptions!D6*30*7</f>
        <v>40320</v>
      </c>
      <c r="C40" s="271" t="s">
        <v>275</v>
      </c>
    </row>
    <row r="41" spans="1:3" ht="15.75" thickBot="1">
      <c r="A41" s="167" t="s">
        <v>209</v>
      </c>
      <c r="B41" s="191">
        <f>EleTransferFrequencyAssumptions!D6*DataSIzeAssumptions!B6</f>
        <v>192</v>
      </c>
      <c r="C41" s="141" t="s">
        <v>210</v>
      </c>
    </row>
    <row r="42" spans="1:3" ht="15.75" thickBot="1">
      <c r="A42" s="168" t="s">
        <v>214</v>
      </c>
      <c r="B42" s="191">
        <v>8</v>
      </c>
      <c r="C42" s="143"/>
    </row>
    <row r="43" spans="1:5" ht="17.25" customHeight="1" thickBot="1">
      <c r="A43" s="312" t="s">
        <v>362</v>
      </c>
      <c r="B43" s="313">
        <v>14</v>
      </c>
      <c r="C43" s="311"/>
      <c r="D43" s="237"/>
      <c r="E43" s="237"/>
    </row>
    <row r="44" spans="1:3" ht="20.25" customHeight="1">
      <c r="A44" s="478"/>
      <c r="B44" s="478"/>
      <c r="C44" s="478"/>
    </row>
    <row r="45" spans="1:3" ht="18" customHeight="1">
      <c r="A45" s="479"/>
      <c r="B45" s="479"/>
      <c r="C45" s="479"/>
    </row>
    <row r="46" ht="21" thickBot="1">
      <c r="A46" s="115" t="s">
        <v>184</v>
      </c>
    </row>
    <row r="47" spans="1:3" ht="14.25" customHeight="1" thickBot="1">
      <c r="A47" s="169" t="s">
        <v>183</v>
      </c>
      <c r="B47" s="192">
        <v>22</v>
      </c>
      <c r="C47" s="1" t="s">
        <v>203</v>
      </c>
    </row>
    <row r="49" ht="15">
      <c r="A49" s="119" t="s">
        <v>185</v>
      </c>
    </row>
    <row r="50" ht="15.75" thickBot="1">
      <c r="A50" s="116"/>
    </row>
    <row r="51" spans="1:2" ht="54.75" thickBot="1">
      <c r="A51" s="170" t="s">
        <v>186</v>
      </c>
      <c r="B51" s="171" t="s">
        <v>187</v>
      </c>
    </row>
    <row r="52" spans="1:2" ht="16.5" thickBot="1" thickTop="1">
      <c r="A52" s="179" t="s">
        <v>232</v>
      </c>
      <c r="B52" s="180"/>
    </row>
    <row r="53" spans="1:2" ht="15.75" thickBot="1">
      <c r="A53" s="172" t="s">
        <v>188</v>
      </c>
      <c r="B53" s="193">
        <v>45</v>
      </c>
    </row>
    <row r="54" spans="1:2" ht="15.75" thickBot="1">
      <c r="A54" s="174" t="s">
        <v>190</v>
      </c>
      <c r="B54" s="193">
        <v>45</v>
      </c>
    </row>
    <row r="55" spans="1:2" ht="15.75" thickBot="1">
      <c r="A55" s="174" t="s">
        <v>192</v>
      </c>
      <c r="B55" s="194">
        <v>27</v>
      </c>
    </row>
    <row r="56" spans="1:2" ht="15.75" thickBot="1">
      <c r="A56" s="174" t="s">
        <v>193</v>
      </c>
      <c r="B56" s="194">
        <v>50</v>
      </c>
    </row>
    <row r="57" spans="1:2" ht="15.75" thickBot="1">
      <c r="A57" s="174" t="s">
        <v>195</v>
      </c>
      <c r="B57" s="193">
        <v>45</v>
      </c>
    </row>
    <row r="58" spans="1:2" ht="15.75" thickBot="1">
      <c r="A58" s="173" t="s">
        <v>196</v>
      </c>
      <c r="B58" s="193">
        <v>8</v>
      </c>
    </row>
    <row r="59" spans="1:2" ht="15.75" thickBot="1">
      <c r="A59" s="173" t="s">
        <v>233</v>
      </c>
      <c r="B59" s="193">
        <v>15</v>
      </c>
    </row>
    <row r="60" spans="1:2" ht="15.75" thickBot="1">
      <c r="A60" s="173" t="s">
        <v>198</v>
      </c>
      <c r="B60" s="193" t="s">
        <v>200</v>
      </c>
    </row>
    <row r="61" spans="1:2" ht="15.75" thickBot="1">
      <c r="A61" s="175" t="s">
        <v>199</v>
      </c>
      <c r="B61" s="195">
        <v>24</v>
      </c>
    </row>
    <row r="62" spans="1:3" ht="15.75" thickBot="1">
      <c r="A62" s="118" t="s">
        <v>234</v>
      </c>
      <c r="C62" s="181"/>
    </row>
    <row r="63" spans="1:2" ht="15.75" thickBot="1">
      <c r="A63" s="173" t="s">
        <v>189</v>
      </c>
      <c r="B63" s="193">
        <v>22</v>
      </c>
    </row>
    <row r="64" spans="1:2" ht="15.75" thickBot="1">
      <c r="A64" s="174" t="s">
        <v>191</v>
      </c>
      <c r="B64" s="193">
        <v>14</v>
      </c>
    </row>
    <row r="65" spans="1:2" ht="15.75" thickBot="1">
      <c r="A65" s="174" t="s">
        <v>194</v>
      </c>
      <c r="B65" s="193">
        <v>14</v>
      </c>
    </row>
    <row r="66" spans="1:2" ht="15.75" thickBot="1">
      <c r="A66" s="173" t="s">
        <v>197</v>
      </c>
      <c r="B66" s="193">
        <v>25</v>
      </c>
    </row>
    <row r="67" spans="1:2" ht="15.75" thickBot="1">
      <c r="A67" s="175" t="s">
        <v>199</v>
      </c>
      <c r="B67" s="195">
        <v>24</v>
      </c>
    </row>
    <row r="69" ht="15">
      <c r="A69" s="117"/>
    </row>
    <row r="71" ht="16.5" thickBot="1">
      <c r="A71" s="121" t="s">
        <v>218</v>
      </c>
    </row>
    <row r="72" spans="1:3" ht="15.75" thickBot="1">
      <c r="A72" s="176" t="s">
        <v>201</v>
      </c>
      <c r="B72" s="196">
        <v>500</v>
      </c>
      <c r="C72" t="s">
        <v>202</v>
      </c>
    </row>
  </sheetData>
  <sheetProtection/>
  <mergeCells count="6">
    <mergeCell ref="A44:C44"/>
    <mergeCell ref="A45:C45"/>
    <mergeCell ref="A6:A14"/>
    <mergeCell ref="A16:A24"/>
    <mergeCell ref="A25:A32"/>
    <mergeCell ref="A33:A37"/>
  </mergeCells>
  <hyperlinks>
    <hyperlink ref="A6" r:id="rId1" display="_ftn2"/>
    <hyperlink ref="A15" location="_ftn3" display="_ftn3"/>
    <hyperlink ref="A16" r:id="rId2" display="_ftn4"/>
    <hyperlink ref="A54" location="_ftn3" display="_ftn3"/>
    <hyperlink ref="B54" r:id="rId3" display="_ftn4"/>
    <hyperlink ref="A55" location="_ftn7" display="_ftn7"/>
    <hyperlink ref="A56" location="_ftn8" display="_ftn8"/>
    <hyperlink ref="A57" location="_ftn11" display="_ftn11"/>
    <hyperlink ref="B57" location="_ftn12" display="_ftn12"/>
    <hyperlink ref="B58" r:id="rId4" display="_ftn13"/>
    <hyperlink ref="B59" r:id="rId5" display="_ftn14"/>
    <hyperlink ref="B60" location="_ftn15" display="_ftn15"/>
    <hyperlink ref="A61" location="_ftn16" display="_ftn16"/>
    <hyperlink ref="B61" r:id="rId6" display="_ftn17"/>
    <hyperlink ref="B63" r:id="rId7" display="_ftn2"/>
    <hyperlink ref="A64" location="_ftn5" display="_ftn5"/>
    <hyperlink ref="B64" r:id="rId8" display="_ftn6"/>
    <hyperlink ref="A65" location="_ftn9" display="_ftn9"/>
    <hyperlink ref="B65" r:id="rId9" display="_ftn10"/>
    <hyperlink ref="B66" r:id="rId10" display="_ftn14"/>
    <hyperlink ref="B53" r:id="rId11" display="_ftn1"/>
    <hyperlink ref="A67" location="_ftn16" display="_ftn16"/>
    <hyperlink ref="B67" r:id="rId12" display="_ftn17"/>
  </hyperlinks>
  <printOptions/>
  <pageMargins left="0.75" right="0.75" top="1" bottom="1" header="0.5" footer="0.5"/>
  <pageSetup horizontalDpi="600" verticalDpi="600" orientation="portrait" paperSize="9" r:id="rId14"/>
  <drawing r:id="rId13"/>
</worksheet>
</file>

<file path=xl/worksheets/sheet2.xml><?xml version="1.0" encoding="utf-8"?>
<worksheet xmlns="http://schemas.openxmlformats.org/spreadsheetml/2006/main" xmlns:r="http://schemas.openxmlformats.org/officeDocument/2006/relationships">
  <sheetPr>
    <pageSetUpPr fitToPage="1"/>
  </sheetPr>
  <dimension ref="A1:H248"/>
  <sheetViews>
    <sheetView showGridLines="0" view="pageBreakPreview" zoomScale="125" zoomScaleSheetLayoutView="125" workbookViewId="0" topLeftCell="A1">
      <pane ySplit="3" topLeftCell="A91" activePane="bottomLeft" state="frozen"/>
      <selection pane="topLeft" activeCell="A1" sqref="A1"/>
      <selection pane="bottomLeft" activeCell="C97" sqref="C97"/>
    </sheetView>
  </sheetViews>
  <sheetFormatPr defaultColWidth="9.140625" defaultRowHeight="15"/>
  <cols>
    <col min="1" max="1" width="17.00390625" style="256" customWidth="1"/>
    <col min="2" max="2" width="27.57421875" style="133" customWidth="1"/>
    <col min="3" max="3" width="24.7109375" style="0" customWidth="1"/>
    <col min="4" max="4" width="7.28125" style="0" customWidth="1"/>
    <col min="5" max="5" width="9.28125" style="0" customWidth="1"/>
    <col min="6" max="7" width="10.28125" style="0" customWidth="1"/>
  </cols>
  <sheetData>
    <row r="1" spans="2:7" ht="15.75" customHeight="1" thickBot="1">
      <c r="B1" s="501"/>
      <c r="C1" s="501"/>
      <c r="D1" s="501"/>
      <c r="E1" s="501"/>
      <c r="F1" s="501"/>
      <c r="G1" s="501"/>
    </row>
    <row r="2" spans="1:7" ht="15.75" customHeight="1" thickBot="1">
      <c r="A2" s="257" t="s">
        <v>215</v>
      </c>
      <c r="B2" s="128"/>
      <c r="C2" s="502"/>
      <c r="D2" s="502"/>
      <c r="E2" s="502"/>
      <c r="F2" s="502"/>
      <c r="G2" s="502"/>
    </row>
    <row r="3" spans="1:7" ht="44.25" customHeight="1" thickBot="1">
      <c r="A3" s="258"/>
      <c r="B3" s="129" t="s">
        <v>16</v>
      </c>
      <c r="C3" s="4" t="s">
        <v>15</v>
      </c>
      <c r="D3" s="9" t="s">
        <v>204</v>
      </c>
      <c r="E3" s="7" t="s">
        <v>29</v>
      </c>
      <c r="F3" s="7" t="s">
        <v>206</v>
      </c>
      <c r="G3" s="110" t="s">
        <v>205</v>
      </c>
    </row>
    <row r="4" spans="1:7" ht="22.5" customHeight="1" thickBot="1">
      <c r="A4" s="503" t="s">
        <v>39</v>
      </c>
      <c r="B4" s="504"/>
      <c r="C4" s="504"/>
      <c r="D4" s="504"/>
      <c r="E4" s="504"/>
      <c r="F4" s="504"/>
      <c r="G4" s="13"/>
    </row>
    <row r="5" spans="1:7" ht="12.75" customHeight="1" thickBot="1">
      <c r="A5" s="505" t="s">
        <v>223</v>
      </c>
      <c r="B5" s="506"/>
      <c r="C5" s="506"/>
      <c r="D5" s="506"/>
      <c r="E5" s="506"/>
      <c r="F5" s="506"/>
      <c r="G5" s="506"/>
    </row>
    <row r="6" spans="1:8" ht="12.75" customHeight="1">
      <c r="A6" s="487" t="s">
        <v>268</v>
      </c>
      <c r="B6" s="239" t="s">
        <v>250</v>
      </c>
      <c r="C6" s="19" t="s">
        <v>20</v>
      </c>
      <c r="D6" s="217">
        <v>48</v>
      </c>
      <c r="E6" s="21" t="s">
        <v>22</v>
      </c>
      <c r="F6" s="218">
        <v>92</v>
      </c>
      <c r="G6" s="226">
        <v>4</v>
      </c>
      <c r="H6" t="s">
        <v>222</v>
      </c>
    </row>
    <row r="7" spans="1:7" ht="12" customHeight="1">
      <c r="A7" s="507"/>
      <c r="B7" s="240" t="s">
        <v>251</v>
      </c>
      <c r="C7" s="24" t="s">
        <v>20</v>
      </c>
      <c r="D7" s="217">
        <v>48</v>
      </c>
      <c r="E7" s="25" t="s">
        <v>23</v>
      </c>
      <c r="F7" s="218">
        <v>92</v>
      </c>
      <c r="G7" s="223">
        <v>4</v>
      </c>
    </row>
    <row r="8" spans="1:7" ht="12.75" customHeight="1">
      <c r="A8" s="507"/>
      <c r="B8" s="240" t="s">
        <v>252</v>
      </c>
      <c r="C8" s="24" t="s">
        <v>20</v>
      </c>
      <c r="D8" s="217">
        <v>48</v>
      </c>
      <c r="E8" s="21" t="s">
        <v>22</v>
      </c>
      <c r="F8" s="218">
        <v>92</v>
      </c>
      <c r="G8" s="223">
        <v>4</v>
      </c>
    </row>
    <row r="9" spans="1:7" ht="12.75" customHeight="1">
      <c r="A9" s="507"/>
      <c r="B9" s="240" t="s">
        <v>253</v>
      </c>
      <c r="C9" s="24" t="s">
        <v>20</v>
      </c>
      <c r="D9" s="217">
        <v>48</v>
      </c>
      <c r="E9" s="21" t="s">
        <v>22</v>
      </c>
      <c r="F9" s="218">
        <v>92</v>
      </c>
      <c r="G9" s="223">
        <v>4</v>
      </c>
    </row>
    <row r="10" spans="1:7" ht="12" customHeight="1">
      <c r="A10" s="507"/>
      <c r="B10" s="240" t="s">
        <v>254</v>
      </c>
      <c r="C10" s="24" t="s">
        <v>20</v>
      </c>
      <c r="D10" s="217">
        <v>48</v>
      </c>
      <c r="E10" s="21" t="s">
        <v>22</v>
      </c>
      <c r="F10" s="218">
        <v>92</v>
      </c>
      <c r="G10" s="223">
        <v>4</v>
      </c>
    </row>
    <row r="11" spans="1:7" ht="11.25" customHeight="1">
      <c r="A11" s="507"/>
      <c r="B11" s="240" t="s">
        <v>255</v>
      </c>
      <c r="C11" s="24" t="s">
        <v>20</v>
      </c>
      <c r="D11" s="217">
        <v>48</v>
      </c>
      <c r="E11" s="21" t="s">
        <v>22</v>
      </c>
      <c r="F11" s="218">
        <v>92</v>
      </c>
      <c r="G11" s="223">
        <v>4</v>
      </c>
    </row>
    <row r="12" spans="1:7" ht="12.75" customHeight="1">
      <c r="A12" s="507"/>
      <c r="B12" s="240" t="s">
        <v>19</v>
      </c>
      <c r="C12" s="24" t="s">
        <v>20</v>
      </c>
      <c r="D12" s="217">
        <v>48</v>
      </c>
      <c r="E12" s="21" t="s">
        <v>22</v>
      </c>
      <c r="F12" s="218">
        <v>92</v>
      </c>
      <c r="G12" s="223">
        <v>4</v>
      </c>
    </row>
    <row r="13" spans="1:7" ht="12" customHeight="1" thickBot="1">
      <c r="A13" s="507"/>
      <c r="B13" s="263" t="s">
        <v>51</v>
      </c>
      <c r="C13" s="27" t="s">
        <v>20</v>
      </c>
      <c r="D13" s="265">
        <v>48</v>
      </c>
      <c r="E13" s="29" t="s">
        <v>22</v>
      </c>
      <c r="F13" s="208">
        <v>92</v>
      </c>
      <c r="G13" s="265">
        <v>4</v>
      </c>
    </row>
    <row r="14" spans="1:7" ht="21" customHeight="1" thickBot="1">
      <c r="A14" s="262" t="s">
        <v>270</v>
      </c>
      <c r="B14" s="264" t="s">
        <v>272</v>
      </c>
      <c r="C14" s="287" t="s">
        <v>271</v>
      </c>
      <c r="D14" s="270">
        <v>1</v>
      </c>
      <c r="E14" s="267" t="s">
        <v>22</v>
      </c>
      <c r="F14" s="270">
        <v>1</v>
      </c>
      <c r="G14" s="269">
        <v>4</v>
      </c>
    </row>
    <row r="15" spans="1:7" ht="46.5" customHeight="1" thickBot="1">
      <c r="A15" s="261" t="s">
        <v>269</v>
      </c>
      <c r="B15" s="266" t="s">
        <v>273</v>
      </c>
      <c r="C15" s="254" t="s">
        <v>271</v>
      </c>
      <c r="D15" s="270">
        <v>1</v>
      </c>
      <c r="E15" s="28" t="s">
        <v>22</v>
      </c>
      <c r="F15" s="270">
        <v>1</v>
      </c>
      <c r="G15" s="200">
        <v>4</v>
      </c>
    </row>
    <row r="16" spans="1:7" ht="12" customHeight="1" thickBot="1">
      <c r="A16" s="491" t="s">
        <v>36</v>
      </c>
      <c r="B16" s="492"/>
      <c r="C16" s="492"/>
      <c r="D16" s="492"/>
      <c r="E16" s="492"/>
      <c r="F16" s="492"/>
      <c r="G16" s="492"/>
    </row>
    <row r="17" spans="1:7" ht="12.75" customHeight="1">
      <c r="A17" s="486" t="s">
        <v>264</v>
      </c>
      <c r="B17" s="130" t="s">
        <v>0</v>
      </c>
      <c r="C17" s="36" t="s">
        <v>37</v>
      </c>
      <c r="D17" s="197">
        <v>1</v>
      </c>
      <c r="E17" s="36" t="s">
        <v>30</v>
      </c>
      <c r="F17" s="201">
        <v>1</v>
      </c>
      <c r="G17" s="202">
        <v>1</v>
      </c>
    </row>
    <row r="18" spans="1:7" ht="18.75" customHeight="1" thickBot="1">
      <c r="A18" s="487"/>
      <c r="B18" s="124" t="s">
        <v>25</v>
      </c>
      <c r="C18" s="27" t="s">
        <v>37</v>
      </c>
      <c r="D18" s="198">
        <v>1</v>
      </c>
      <c r="E18" s="40" t="s">
        <v>30</v>
      </c>
      <c r="F18" s="203">
        <v>1</v>
      </c>
      <c r="G18" s="204">
        <v>1</v>
      </c>
    </row>
    <row r="19" spans="1:7" ht="13.5" customHeight="1">
      <c r="A19" s="486" t="s">
        <v>265</v>
      </c>
      <c r="B19" s="130" t="s">
        <v>0</v>
      </c>
      <c r="C19" s="36" t="s">
        <v>37</v>
      </c>
      <c r="D19" s="197">
        <v>1</v>
      </c>
      <c r="E19" s="36" t="s">
        <v>30</v>
      </c>
      <c r="F19" s="201">
        <v>1</v>
      </c>
      <c r="G19" s="202">
        <v>1</v>
      </c>
    </row>
    <row r="20" spans="1:7" ht="13.5" customHeight="1">
      <c r="A20" s="487"/>
      <c r="B20" s="124" t="s">
        <v>25</v>
      </c>
      <c r="C20" s="27" t="s">
        <v>37</v>
      </c>
      <c r="D20" s="198">
        <v>1</v>
      </c>
      <c r="E20" s="40" t="s">
        <v>30</v>
      </c>
      <c r="F20" s="203">
        <v>1</v>
      </c>
      <c r="G20" s="204">
        <v>1</v>
      </c>
    </row>
    <row r="21" spans="1:7" ht="13.5" customHeight="1">
      <c r="A21" s="487"/>
      <c r="B21" s="124" t="s">
        <v>24</v>
      </c>
      <c r="C21" s="27" t="s">
        <v>37</v>
      </c>
      <c r="D21" s="198">
        <v>1</v>
      </c>
      <c r="E21" s="40" t="s">
        <v>30</v>
      </c>
      <c r="F21" s="203">
        <v>1</v>
      </c>
      <c r="G21" s="204">
        <v>1</v>
      </c>
    </row>
    <row r="22" spans="1:7" ht="12.75" customHeight="1">
      <c r="A22" s="487"/>
      <c r="B22" s="124" t="s">
        <v>104</v>
      </c>
      <c r="C22" s="27" t="s">
        <v>37</v>
      </c>
      <c r="D22" s="198">
        <v>1</v>
      </c>
      <c r="E22" s="40" t="s">
        <v>30</v>
      </c>
      <c r="F22" s="203">
        <v>1</v>
      </c>
      <c r="G22" s="204">
        <v>1</v>
      </c>
    </row>
    <row r="23" spans="1:7" ht="13.5" customHeight="1">
      <c r="A23" s="487"/>
      <c r="B23" s="124" t="s">
        <v>32</v>
      </c>
      <c r="C23" s="27" t="s">
        <v>37</v>
      </c>
      <c r="D23" s="198">
        <v>1</v>
      </c>
      <c r="E23" s="40" t="s">
        <v>30</v>
      </c>
      <c r="F23" s="203">
        <v>1</v>
      </c>
      <c r="G23" s="204">
        <v>1</v>
      </c>
    </row>
    <row r="24" spans="1:7" ht="12.75" customHeight="1">
      <c r="A24" s="487"/>
      <c r="B24" s="124" t="s">
        <v>31</v>
      </c>
      <c r="C24" s="27" t="s">
        <v>37</v>
      </c>
      <c r="D24" s="198">
        <v>1</v>
      </c>
      <c r="E24" s="40" t="s">
        <v>30</v>
      </c>
      <c r="F24" s="203">
        <v>1</v>
      </c>
      <c r="G24" s="204">
        <v>1</v>
      </c>
    </row>
    <row r="25" spans="1:7" ht="12.75" customHeight="1" thickBot="1">
      <c r="A25" s="488"/>
      <c r="B25" s="125" t="s">
        <v>33</v>
      </c>
      <c r="C25" s="32" t="s">
        <v>37</v>
      </c>
      <c r="D25" s="199">
        <v>1</v>
      </c>
      <c r="E25" s="43" t="s">
        <v>30</v>
      </c>
      <c r="F25" s="206">
        <v>1</v>
      </c>
      <c r="G25" s="207">
        <v>1</v>
      </c>
    </row>
    <row r="26" spans="1:7" ht="12.75" customHeight="1">
      <c r="A26" s="486" t="s">
        <v>276</v>
      </c>
      <c r="B26" s="130" t="s">
        <v>0</v>
      </c>
      <c r="C26" s="36" t="s">
        <v>37</v>
      </c>
      <c r="D26" s="197">
        <v>1</v>
      </c>
      <c r="E26" s="36" t="s">
        <v>30</v>
      </c>
      <c r="F26" s="201">
        <v>1</v>
      </c>
      <c r="G26" s="202">
        <v>1</v>
      </c>
    </row>
    <row r="27" spans="1:7" ht="11.25" customHeight="1">
      <c r="A27" s="487"/>
      <c r="B27" s="124" t="s">
        <v>25</v>
      </c>
      <c r="C27" s="27" t="s">
        <v>37</v>
      </c>
      <c r="D27" s="198">
        <v>1</v>
      </c>
      <c r="E27" s="40" t="s">
        <v>30</v>
      </c>
      <c r="F27" s="203">
        <v>1</v>
      </c>
      <c r="G27" s="204">
        <v>1</v>
      </c>
    </row>
    <row r="28" spans="1:7" ht="12.75" customHeight="1">
      <c r="A28" s="487"/>
      <c r="B28" s="124" t="s">
        <v>24</v>
      </c>
      <c r="C28" s="27" t="s">
        <v>37</v>
      </c>
      <c r="D28" s="198">
        <v>1</v>
      </c>
      <c r="E28" s="40" t="s">
        <v>30</v>
      </c>
      <c r="F28" s="203">
        <v>1</v>
      </c>
      <c r="G28" s="204">
        <v>1</v>
      </c>
    </row>
    <row r="29" spans="1:7" ht="12.75" customHeight="1">
      <c r="A29" s="487"/>
      <c r="B29" s="124" t="s">
        <v>104</v>
      </c>
      <c r="C29" s="27" t="s">
        <v>37</v>
      </c>
      <c r="D29" s="198">
        <v>1</v>
      </c>
      <c r="E29" s="40" t="s">
        <v>30</v>
      </c>
      <c r="F29" s="203">
        <v>1</v>
      </c>
      <c r="G29" s="204">
        <v>1</v>
      </c>
    </row>
    <row r="30" spans="1:7" ht="11.25" customHeight="1" thickBot="1">
      <c r="A30" s="487"/>
      <c r="B30" s="124" t="s">
        <v>31</v>
      </c>
      <c r="C30" s="27" t="s">
        <v>37</v>
      </c>
      <c r="D30" s="198">
        <v>1</v>
      </c>
      <c r="E30" s="40" t="s">
        <v>30</v>
      </c>
      <c r="F30" s="203">
        <v>1</v>
      </c>
      <c r="G30" s="204">
        <v>1</v>
      </c>
    </row>
    <row r="31" spans="1:7" ht="12.75" customHeight="1">
      <c r="A31" s="486" t="s">
        <v>277</v>
      </c>
      <c r="B31" s="130" t="s">
        <v>0</v>
      </c>
      <c r="C31" s="36" t="s">
        <v>37</v>
      </c>
      <c r="D31" s="197">
        <v>1</v>
      </c>
      <c r="E31" s="36" t="s">
        <v>30</v>
      </c>
      <c r="F31" s="201">
        <v>1</v>
      </c>
      <c r="G31" s="202">
        <v>1</v>
      </c>
    </row>
    <row r="32" spans="1:7" ht="11.25" customHeight="1">
      <c r="A32" s="487"/>
      <c r="B32" s="124" t="s">
        <v>25</v>
      </c>
      <c r="C32" s="27" t="s">
        <v>37</v>
      </c>
      <c r="D32" s="198">
        <v>1</v>
      </c>
      <c r="E32" s="40" t="s">
        <v>30</v>
      </c>
      <c r="F32" s="203">
        <v>1</v>
      </c>
      <c r="G32" s="204">
        <v>1</v>
      </c>
    </row>
    <row r="33" spans="1:7" ht="12.75" customHeight="1">
      <c r="A33" s="487"/>
      <c r="B33" s="124" t="s">
        <v>24</v>
      </c>
      <c r="C33" s="27" t="s">
        <v>37</v>
      </c>
      <c r="D33" s="198">
        <v>1</v>
      </c>
      <c r="E33" s="40" t="s">
        <v>30</v>
      </c>
      <c r="F33" s="203">
        <v>1</v>
      </c>
      <c r="G33" s="204">
        <v>1</v>
      </c>
    </row>
    <row r="34" spans="1:7" ht="12.75" customHeight="1">
      <c r="A34" s="487"/>
      <c r="B34" s="124" t="s">
        <v>104</v>
      </c>
      <c r="C34" s="27" t="s">
        <v>37</v>
      </c>
      <c r="D34" s="198">
        <v>1</v>
      </c>
      <c r="E34" s="40" t="s">
        <v>30</v>
      </c>
      <c r="F34" s="203">
        <v>1</v>
      </c>
      <c r="G34" s="204">
        <v>1</v>
      </c>
    </row>
    <row r="35" spans="1:7" ht="11.25" customHeight="1" thickBot="1">
      <c r="A35" s="488"/>
      <c r="B35" s="124" t="s">
        <v>31</v>
      </c>
      <c r="C35" s="27" t="s">
        <v>37</v>
      </c>
      <c r="D35" s="198">
        <v>1</v>
      </c>
      <c r="E35" s="40" t="s">
        <v>30</v>
      </c>
      <c r="F35" s="203">
        <v>1</v>
      </c>
      <c r="G35" s="204">
        <v>1</v>
      </c>
    </row>
    <row r="36" spans="1:7" ht="14.25" customHeight="1" thickBot="1">
      <c r="A36" s="499" t="s">
        <v>172</v>
      </c>
      <c r="B36" s="500"/>
      <c r="C36" s="500"/>
      <c r="D36" s="500"/>
      <c r="E36" s="500"/>
      <c r="F36" s="500"/>
      <c r="G36" s="500"/>
    </row>
    <row r="37" spans="1:7" ht="53.25" customHeight="1" thickBot="1">
      <c r="A37" s="273" t="s">
        <v>278</v>
      </c>
      <c r="B37" s="264" t="s">
        <v>272</v>
      </c>
      <c r="C37" s="287" t="s">
        <v>271</v>
      </c>
      <c r="D37" s="270">
        <v>1</v>
      </c>
      <c r="E37" s="267" t="s">
        <v>22</v>
      </c>
      <c r="F37" s="270">
        <v>1</v>
      </c>
      <c r="G37" s="269">
        <v>4</v>
      </c>
    </row>
    <row r="38" spans="1:7" ht="46.5" customHeight="1" thickBot="1">
      <c r="A38" s="274" t="s">
        <v>279</v>
      </c>
      <c r="B38" s="124" t="s">
        <v>273</v>
      </c>
      <c r="C38" s="254" t="s">
        <v>271</v>
      </c>
      <c r="D38" s="270">
        <v>1</v>
      </c>
      <c r="E38" s="28" t="s">
        <v>22</v>
      </c>
      <c r="F38" s="270">
        <v>1</v>
      </c>
      <c r="G38" s="200">
        <v>4</v>
      </c>
    </row>
    <row r="39" spans="1:7" ht="12.75" customHeight="1" thickBot="1">
      <c r="A39" s="491" t="s">
        <v>36</v>
      </c>
      <c r="B39" s="492"/>
      <c r="C39" s="492"/>
      <c r="D39" s="492"/>
      <c r="E39" s="492"/>
      <c r="F39" s="492"/>
      <c r="G39" s="492"/>
    </row>
    <row r="40" spans="1:7" ht="12" customHeight="1">
      <c r="A40" s="486" t="s">
        <v>280</v>
      </c>
      <c r="B40" s="130" t="s">
        <v>0</v>
      </c>
      <c r="C40" s="36" t="s">
        <v>37</v>
      </c>
      <c r="D40" s="197">
        <v>1</v>
      </c>
      <c r="E40" s="36" t="s">
        <v>30</v>
      </c>
      <c r="F40" s="201">
        <v>1</v>
      </c>
      <c r="G40" s="202">
        <v>1</v>
      </c>
    </row>
    <row r="41" spans="1:7" ht="13.5" customHeight="1">
      <c r="A41" s="487"/>
      <c r="B41" s="124" t="s">
        <v>25</v>
      </c>
      <c r="C41" s="27" t="s">
        <v>37</v>
      </c>
      <c r="D41" s="198">
        <v>1</v>
      </c>
      <c r="E41" s="40" t="s">
        <v>30</v>
      </c>
      <c r="F41" s="203">
        <v>1</v>
      </c>
      <c r="G41" s="204">
        <v>1</v>
      </c>
    </row>
    <row r="42" spans="1:7" ht="13.5" customHeight="1">
      <c r="A42" s="487"/>
      <c r="B42" s="124" t="s">
        <v>24</v>
      </c>
      <c r="C42" s="27" t="s">
        <v>37</v>
      </c>
      <c r="D42" s="198">
        <v>1</v>
      </c>
      <c r="E42" s="40" t="s">
        <v>30</v>
      </c>
      <c r="F42" s="203">
        <v>1</v>
      </c>
      <c r="G42" s="204">
        <v>1</v>
      </c>
    </row>
    <row r="43" spans="1:7" ht="15" customHeight="1">
      <c r="A43" s="487"/>
      <c r="B43" s="124" t="s">
        <v>104</v>
      </c>
      <c r="C43" s="27" t="s">
        <v>37</v>
      </c>
      <c r="D43" s="198">
        <v>1</v>
      </c>
      <c r="E43" s="40" t="s">
        <v>30</v>
      </c>
      <c r="F43" s="203">
        <v>1</v>
      </c>
      <c r="G43" s="205">
        <v>1</v>
      </c>
    </row>
    <row r="44" spans="1:7" ht="12.75" customHeight="1" thickBot="1">
      <c r="A44" s="488"/>
      <c r="B44" s="125" t="s">
        <v>31</v>
      </c>
      <c r="C44" s="32" t="s">
        <v>37</v>
      </c>
      <c r="D44" s="199">
        <v>1</v>
      </c>
      <c r="E44" s="43" t="s">
        <v>30</v>
      </c>
      <c r="F44" s="206">
        <v>1</v>
      </c>
      <c r="G44" s="207">
        <v>1</v>
      </c>
    </row>
    <row r="45" spans="1:7" ht="14.25" customHeight="1" thickBot="1">
      <c r="A45" s="499" t="s">
        <v>173</v>
      </c>
      <c r="B45" s="500"/>
      <c r="C45" s="500"/>
      <c r="D45" s="500"/>
      <c r="E45" s="500"/>
      <c r="F45" s="500"/>
      <c r="G45" s="500"/>
    </row>
    <row r="46" spans="1:7" ht="57" customHeight="1" thickBot="1">
      <c r="A46" s="273" t="s">
        <v>278</v>
      </c>
      <c r="B46" s="264" t="s">
        <v>272</v>
      </c>
      <c r="C46" s="267" t="s">
        <v>271</v>
      </c>
      <c r="D46" s="270">
        <v>1</v>
      </c>
      <c r="E46" s="267" t="s">
        <v>22</v>
      </c>
      <c r="F46" s="270">
        <v>1</v>
      </c>
      <c r="G46" s="269">
        <v>4</v>
      </c>
    </row>
    <row r="47" spans="1:7" ht="43.5" customHeight="1" thickBot="1">
      <c r="A47" s="274" t="s">
        <v>279</v>
      </c>
      <c r="B47" s="124" t="s">
        <v>273</v>
      </c>
      <c r="C47" s="28" t="s">
        <v>271</v>
      </c>
      <c r="D47" s="270">
        <v>1</v>
      </c>
      <c r="E47" s="28" t="s">
        <v>22</v>
      </c>
      <c r="F47" s="270">
        <v>1</v>
      </c>
      <c r="G47" s="200">
        <v>4</v>
      </c>
    </row>
    <row r="48" spans="1:7" ht="12.75" customHeight="1" thickBot="1">
      <c r="A48" s="491" t="s">
        <v>36</v>
      </c>
      <c r="B48" s="492"/>
      <c r="C48" s="492"/>
      <c r="D48" s="492"/>
      <c r="E48" s="492"/>
      <c r="F48" s="492"/>
      <c r="G48" s="492"/>
    </row>
    <row r="49" spans="1:7" ht="13.5" customHeight="1">
      <c r="A49" s="486" t="s">
        <v>280</v>
      </c>
      <c r="B49" s="130" t="s">
        <v>0</v>
      </c>
      <c r="C49" s="36" t="s">
        <v>37</v>
      </c>
      <c r="D49" s="197">
        <v>1</v>
      </c>
      <c r="E49" s="36" t="s">
        <v>30</v>
      </c>
      <c r="F49" s="201">
        <v>1</v>
      </c>
      <c r="G49" s="202">
        <v>1</v>
      </c>
    </row>
    <row r="50" spans="1:7" ht="12" customHeight="1">
      <c r="A50" s="487"/>
      <c r="B50" s="124" t="s">
        <v>25</v>
      </c>
      <c r="C50" s="27" t="s">
        <v>37</v>
      </c>
      <c r="D50" s="198">
        <v>1</v>
      </c>
      <c r="E50" s="40" t="s">
        <v>30</v>
      </c>
      <c r="F50" s="203">
        <v>1</v>
      </c>
      <c r="G50" s="204">
        <v>1</v>
      </c>
    </row>
    <row r="51" spans="1:7" ht="13.5" customHeight="1">
      <c r="A51" s="487"/>
      <c r="B51" s="124" t="s">
        <v>24</v>
      </c>
      <c r="C51" s="27" t="s">
        <v>37</v>
      </c>
      <c r="D51" s="198">
        <v>1</v>
      </c>
      <c r="E51" s="40" t="s">
        <v>30</v>
      </c>
      <c r="F51" s="203">
        <v>1</v>
      </c>
      <c r="G51" s="204">
        <v>1</v>
      </c>
    </row>
    <row r="52" spans="1:7" ht="10.5" customHeight="1">
      <c r="A52" s="487"/>
      <c r="B52" s="124" t="s">
        <v>104</v>
      </c>
      <c r="C52" s="27" t="s">
        <v>37</v>
      </c>
      <c r="D52" s="198">
        <v>1</v>
      </c>
      <c r="E52" s="40" t="s">
        <v>30</v>
      </c>
      <c r="F52" s="203">
        <v>1</v>
      </c>
      <c r="G52" s="205">
        <v>1</v>
      </c>
    </row>
    <row r="53" spans="1:7" ht="12" customHeight="1" thickBot="1">
      <c r="A53" s="488"/>
      <c r="B53" s="125" t="s">
        <v>31</v>
      </c>
      <c r="C53" s="32" t="s">
        <v>37</v>
      </c>
      <c r="D53" s="199">
        <v>1</v>
      </c>
      <c r="E53" s="43" t="s">
        <v>30</v>
      </c>
      <c r="F53" s="206">
        <v>1</v>
      </c>
      <c r="G53" s="207">
        <v>1</v>
      </c>
    </row>
    <row r="54" spans="1:7" ht="13.5" customHeight="1" thickBot="1">
      <c r="A54" s="505" t="s">
        <v>174</v>
      </c>
      <c r="B54" s="506"/>
      <c r="C54" s="506"/>
      <c r="D54" s="506"/>
      <c r="E54" s="506"/>
      <c r="F54" s="506"/>
      <c r="G54" s="506"/>
    </row>
    <row r="55" spans="1:7" ht="78" customHeight="1" thickBot="1">
      <c r="A55" s="113" t="s">
        <v>281</v>
      </c>
      <c r="B55" s="122"/>
      <c r="C55" s="19"/>
      <c r="D55" s="20"/>
      <c r="E55" s="21"/>
      <c r="F55" s="18"/>
      <c r="G55" s="70"/>
    </row>
    <row r="56" spans="1:7" ht="12.75" customHeight="1" thickBot="1">
      <c r="A56" s="508" t="s">
        <v>175</v>
      </c>
      <c r="B56" s="509"/>
      <c r="C56" s="509"/>
      <c r="D56" s="509"/>
      <c r="E56" s="509"/>
      <c r="F56" s="509"/>
      <c r="G56" s="509"/>
    </row>
    <row r="57" spans="1:7" ht="80.25" customHeight="1" thickBot="1">
      <c r="A57" s="113" t="s">
        <v>281</v>
      </c>
      <c r="B57" s="130"/>
      <c r="C57" s="36"/>
      <c r="D57" s="37"/>
      <c r="E57" s="36"/>
      <c r="F57" s="35"/>
      <c r="G57" s="71"/>
    </row>
    <row r="58" spans="1:7" ht="12.75" customHeight="1" thickBot="1">
      <c r="A58" s="489" t="s">
        <v>155</v>
      </c>
      <c r="B58" s="490"/>
      <c r="C58" s="490"/>
      <c r="D58" s="490"/>
      <c r="E58" s="490"/>
      <c r="F58" s="490"/>
      <c r="G58" s="490"/>
    </row>
    <row r="59" spans="1:7" ht="56.25" customHeight="1" thickBot="1">
      <c r="A59" s="259" t="s">
        <v>282</v>
      </c>
      <c r="B59" s="127" t="s">
        <v>283</v>
      </c>
      <c r="C59" s="29" t="s">
        <v>284</v>
      </c>
      <c r="D59" s="200">
        <v>1</v>
      </c>
      <c r="E59" s="29" t="s">
        <v>285</v>
      </c>
      <c r="F59" s="208">
        <v>6</v>
      </c>
      <c r="G59" s="212">
        <v>2</v>
      </c>
    </row>
    <row r="60" spans="1:7" ht="12.75" customHeight="1" thickBot="1">
      <c r="A60" s="491" t="s">
        <v>36</v>
      </c>
      <c r="B60" s="492"/>
      <c r="C60" s="492"/>
      <c r="D60" s="492"/>
      <c r="E60" s="492"/>
      <c r="F60" s="492"/>
      <c r="G60" s="492"/>
    </row>
    <row r="61" spans="1:7" ht="15" customHeight="1">
      <c r="A61" s="486" t="s">
        <v>286</v>
      </c>
      <c r="B61" s="130" t="s">
        <v>0</v>
      </c>
      <c r="C61" s="36" t="s">
        <v>37</v>
      </c>
      <c r="D61" s="197">
        <v>1</v>
      </c>
      <c r="E61" s="36" t="s">
        <v>30</v>
      </c>
      <c r="F61" s="201">
        <v>1</v>
      </c>
      <c r="G61" s="202">
        <v>1</v>
      </c>
    </row>
    <row r="62" spans="1:7" ht="14.25" customHeight="1">
      <c r="A62" s="487"/>
      <c r="B62" s="124" t="s">
        <v>25</v>
      </c>
      <c r="C62" s="27" t="s">
        <v>37</v>
      </c>
      <c r="D62" s="198">
        <v>1</v>
      </c>
      <c r="E62" s="40" t="s">
        <v>30</v>
      </c>
      <c r="F62" s="203">
        <v>1</v>
      </c>
      <c r="G62" s="204">
        <v>1</v>
      </c>
    </row>
    <row r="63" spans="1:7" ht="13.5" customHeight="1">
      <c r="A63" s="487"/>
      <c r="B63" s="124" t="s">
        <v>24</v>
      </c>
      <c r="C63" s="27" t="s">
        <v>37</v>
      </c>
      <c r="D63" s="198">
        <v>1</v>
      </c>
      <c r="E63" s="40" t="s">
        <v>30</v>
      </c>
      <c r="F63" s="203">
        <v>1</v>
      </c>
      <c r="G63" s="204">
        <v>1</v>
      </c>
    </row>
    <row r="64" spans="1:7" ht="12" customHeight="1">
      <c r="A64" s="487"/>
      <c r="B64" s="124" t="s">
        <v>104</v>
      </c>
      <c r="C64" s="27" t="s">
        <v>37</v>
      </c>
      <c r="D64" s="198">
        <v>1</v>
      </c>
      <c r="E64" s="40" t="s">
        <v>30</v>
      </c>
      <c r="F64" s="203">
        <v>1</v>
      </c>
      <c r="G64" s="205">
        <v>1</v>
      </c>
    </row>
    <row r="65" spans="1:7" ht="12" customHeight="1" thickBot="1">
      <c r="A65" s="488"/>
      <c r="B65" s="125" t="s">
        <v>31</v>
      </c>
      <c r="C65" s="32" t="s">
        <v>37</v>
      </c>
      <c r="D65" s="199">
        <v>1</v>
      </c>
      <c r="E65" s="43" t="s">
        <v>30</v>
      </c>
      <c r="F65" s="206">
        <v>1</v>
      </c>
      <c r="G65" s="207">
        <v>1</v>
      </c>
    </row>
    <row r="66" spans="1:7" ht="15.75" thickBot="1">
      <c r="A66" s="493" t="s">
        <v>294</v>
      </c>
      <c r="B66" s="494"/>
      <c r="C66" s="494"/>
      <c r="D66" s="494"/>
      <c r="E66" s="494"/>
      <c r="F66" s="494"/>
      <c r="G66" s="494"/>
    </row>
    <row r="67" spans="1:7" ht="13.5" customHeight="1" thickBot="1">
      <c r="A67" s="489" t="s">
        <v>156</v>
      </c>
      <c r="B67" s="490"/>
      <c r="C67" s="490"/>
      <c r="D67" s="490"/>
      <c r="E67" s="490"/>
      <c r="F67" s="490"/>
      <c r="G67" s="490"/>
    </row>
    <row r="68" spans="1:7" ht="106.5" customHeight="1" thickBot="1">
      <c r="A68" s="275" t="s">
        <v>287</v>
      </c>
      <c r="B68" s="122"/>
      <c r="C68" s="19"/>
      <c r="D68" s="217"/>
      <c r="E68" s="21"/>
      <c r="F68" s="218"/>
      <c r="G68" s="225"/>
    </row>
    <row r="69" spans="1:7" ht="12.75" customHeight="1" thickBot="1">
      <c r="A69" s="491" t="s">
        <v>36</v>
      </c>
      <c r="B69" s="492"/>
      <c r="C69" s="492"/>
      <c r="D69" s="492"/>
      <c r="E69" s="492"/>
      <c r="F69" s="492"/>
      <c r="G69" s="492"/>
    </row>
    <row r="70" spans="1:7" ht="13.5" customHeight="1">
      <c r="A70" s="486" t="s">
        <v>286</v>
      </c>
      <c r="B70" s="130" t="s">
        <v>0</v>
      </c>
      <c r="C70" s="36" t="s">
        <v>37</v>
      </c>
      <c r="D70" s="197">
        <v>1</v>
      </c>
      <c r="E70" s="36" t="s">
        <v>30</v>
      </c>
      <c r="F70" s="201">
        <v>1</v>
      </c>
      <c r="G70" s="202">
        <v>1</v>
      </c>
    </row>
    <row r="71" spans="1:7" ht="13.5" customHeight="1">
      <c r="A71" s="487"/>
      <c r="B71" s="124" t="s">
        <v>25</v>
      </c>
      <c r="C71" s="27" t="s">
        <v>37</v>
      </c>
      <c r="D71" s="198">
        <v>1</v>
      </c>
      <c r="E71" s="40" t="s">
        <v>30</v>
      </c>
      <c r="F71" s="203">
        <v>1</v>
      </c>
      <c r="G71" s="204">
        <v>1</v>
      </c>
    </row>
    <row r="72" spans="1:7" ht="11.25" customHeight="1">
      <c r="A72" s="487"/>
      <c r="B72" s="124" t="s">
        <v>24</v>
      </c>
      <c r="C72" s="27" t="s">
        <v>37</v>
      </c>
      <c r="D72" s="198">
        <v>1</v>
      </c>
      <c r="E72" s="40" t="s">
        <v>30</v>
      </c>
      <c r="F72" s="203">
        <v>1</v>
      </c>
      <c r="G72" s="204">
        <v>1</v>
      </c>
    </row>
    <row r="73" spans="1:7" ht="13.5" customHeight="1">
      <c r="A73" s="487"/>
      <c r="B73" s="124" t="s">
        <v>104</v>
      </c>
      <c r="C73" s="27" t="s">
        <v>37</v>
      </c>
      <c r="D73" s="198">
        <v>1</v>
      </c>
      <c r="E73" s="40" t="s">
        <v>30</v>
      </c>
      <c r="F73" s="203">
        <v>1</v>
      </c>
      <c r="G73" s="205">
        <v>1</v>
      </c>
    </row>
    <row r="74" spans="1:7" ht="12" customHeight="1" thickBot="1">
      <c r="A74" s="488"/>
      <c r="B74" s="125" t="s">
        <v>31</v>
      </c>
      <c r="C74" s="32" t="s">
        <v>37</v>
      </c>
      <c r="D74" s="199">
        <v>1</v>
      </c>
      <c r="E74" s="43" t="s">
        <v>30</v>
      </c>
      <c r="F74" s="206">
        <v>1</v>
      </c>
      <c r="G74" s="207">
        <v>1</v>
      </c>
    </row>
    <row r="75" spans="1:7" ht="12" customHeight="1" thickBot="1">
      <c r="A75" s="489" t="s">
        <v>179</v>
      </c>
      <c r="B75" s="490"/>
      <c r="C75" s="490"/>
      <c r="D75" s="490"/>
      <c r="E75" s="490"/>
      <c r="F75" s="490"/>
      <c r="G75" s="490"/>
    </row>
    <row r="76" spans="1:7" ht="21.75" thickBot="1">
      <c r="A76" s="259" t="s">
        <v>383</v>
      </c>
      <c r="B76" s="127"/>
      <c r="C76" s="29"/>
      <c r="D76" s="200"/>
      <c r="E76" s="29"/>
      <c r="F76" s="200"/>
      <c r="G76" s="477"/>
    </row>
    <row r="77" spans="1:7" ht="12" customHeight="1" thickBot="1">
      <c r="A77" s="489" t="s">
        <v>176</v>
      </c>
      <c r="B77" s="490"/>
      <c r="C77" s="490"/>
      <c r="D77" s="490"/>
      <c r="E77" s="490"/>
      <c r="F77" s="490"/>
      <c r="G77" s="490"/>
    </row>
    <row r="78" spans="1:7" ht="12" customHeight="1">
      <c r="A78" s="513" t="s">
        <v>288</v>
      </c>
      <c r="B78" s="132" t="s">
        <v>46</v>
      </c>
      <c r="C78" s="48" t="s">
        <v>42</v>
      </c>
      <c r="D78" s="221">
        <v>1</v>
      </c>
      <c r="E78" s="48" t="s">
        <v>22</v>
      </c>
      <c r="F78" s="221">
        <v>1</v>
      </c>
      <c r="G78" s="202">
        <v>4</v>
      </c>
    </row>
    <row r="79" spans="1:7" ht="12" customHeight="1">
      <c r="A79" s="515"/>
      <c r="B79" s="123" t="s">
        <v>45</v>
      </c>
      <c r="C79" s="25" t="s">
        <v>42</v>
      </c>
      <c r="D79" s="210">
        <v>1</v>
      </c>
      <c r="E79" s="25" t="s">
        <v>22</v>
      </c>
      <c r="F79" s="210">
        <v>1</v>
      </c>
      <c r="G79" s="223">
        <v>4</v>
      </c>
    </row>
    <row r="80" spans="1:7" ht="38.25" customHeight="1" thickBot="1">
      <c r="A80" s="514"/>
      <c r="B80" s="125" t="s">
        <v>47</v>
      </c>
      <c r="C80" s="43" t="s">
        <v>42</v>
      </c>
      <c r="D80" s="211">
        <v>1</v>
      </c>
      <c r="E80" s="43" t="s">
        <v>22</v>
      </c>
      <c r="F80" s="211">
        <v>1</v>
      </c>
      <c r="G80" s="224">
        <v>4</v>
      </c>
    </row>
    <row r="81" spans="1:7" ht="21">
      <c r="A81" s="513" t="s">
        <v>289</v>
      </c>
      <c r="B81" s="132" t="s">
        <v>48</v>
      </c>
      <c r="C81" s="48" t="s">
        <v>42</v>
      </c>
      <c r="D81" s="221">
        <v>1</v>
      </c>
      <c r="E81" s="48" t="s">
        <v>22</v>
      </c>
      <c r="F81" s="221">
        <v>1</v>
      </c>
      <c r="G81" s="202">
        <v>4</v>
      </c>
    </row>
    <row r="82" spans="1:7" ht="21.75" thickBot="1">
      <c r="A82" s="514"/>
      <c r="B82" s="125" t="s">
        <v>45</v>
      </c>
      <c r="C82" s="43" t="s">
        <v>42</v>
      </c>
      <c r="D82" s="211">
        <v>1</v>
      </c>
      <c r="E82" s="43" t="s">
        <v>22</v>
      </c>
      <c r="F82" s="211">
        <v>1</v>
      </c>
      <c r="G82" s="223">
        <v>4</v>
      </c>
    </row>
    <row r="83" spans="1:7" ht="21">
      <c r="A83" s="513" t="s">
        <v>290</v>
      </c>
      <c r="B83" s="132" t="s">
        <v>50</v>
      </c>
      <c r="C83" s="60" t="s">
        <v>42</v>
      </c>
      <c r="D83" s="219">
        <v>1</v>
      </c>
      <c r="E83" s="48" t="s">
        <v>22</v>
      </c>
      <c r="F83" s="220">
        <v>1</v>
      </c>
      <c r="G83" s="202">
        <v>4</v>
      </c>
    </row>
    <row r="84" spans="1:7" ht="21.75" thickBot="1">
      <c r="A84" s="514"/>
      <c r="B84" s="125" t="s">
        <v>49</v>
      </c>
      <c r="C84" s="33" t="s">
        <v>42</v>
      </c>
      <c r="D84" s="199">
        <v>1</v>
      </c>
      <c r="E84" s="43" t="s">
        <v>22</v>
      </c>
      <c r="F84" s="206">
        <v>1</v>
      </c>
      <c r="G84" s="207">
        <v>4</v>
      </c>
    </row>
    <row r="85" spans="1:7" ht="21">
      <c r="A85" s="513" t="s">
        <v>291</v>
      </c>
      <c r="B85" s="132" t="s">
        <v>55</v>
      </c>
      <c r="C85" s="48" t="s">
        <v>42</v>
      </c>
      <c r="D85" s="221">
        <v>1</v>
      </c>
      <c r="E85" s="48" t="s">
        <v>22</v>
      </c>
      <c r="F85" s="221">
        <v>1</v>
      </c>
      <c r="G85" s="202">
        <v>4</v>
      </c>
    </row>
    <row r="86" spans="1:7" ht="21.75" thickBot="1">
      <c r="A86" s="515"/>
      <c r="B86" s="124" t="s">
        <v>56</v>
      </c>
      <c r="C86" s="40" t="s">
        <v>42</v>
      </c>
      <c r="D86" s="222">
        <v>1</v>
      </c>
      <c r="E86" s="40" t="s">
        <v>22</v>
      </c>
      <c r="F86" s="222">
        <v>1</v>
      </c>
      <c r="G86" s="265">
        <v>4</v>
      </c>
    </row>
    <row r="87" spans="1:7" ht="15.75" thickBot="1">
      <c r="A87" s="510" t="s">
        <v>36</v>
      </c>
      <c r="B87" s="511"/>
      <c r="C87" s="511"/>
      <c r="D87" s="511"/>
      <c r="E87" s="511"/>
      <c r="F87" s="511"/>
      <c r="G87" s="512"/>
    </row>
    <row r="88" spans="1:7" ht="42.75" thickBot="1">
      <c r="A88" s="252" t="s">
        <v>292</v>
      </c>
      <c r="B88" s="132" t="s">
        <v>50</v>
      </c>
      <c r="C88" s="60" t="s">
        <v>42</v>
      </c>
      <c r="D88" s="219">
        <v>1</v>
      </c>
      <c r="E88" s="48" t="s">
        <v>22</v>
      </c>
      <c r="F88" s="220">
        <v>1</v>
      </c>
      <c r="G88" s="202">
        <v>4</v>
      </c>
    </row>
    <row r="89" spans="1:7" ht="12" customHeight="1">
      <c r="A89" s="513" t="s">
        <v>293</v>
      </c>
      <c r="B89" s="132" t="s">
        <v>50</v>
      </c>
      <c r="C89" s="60" t="s">
        <v>42</v>
      </c>
      <c r="D89" s="219">
        <v>1</v>
      </c>
      <c r="E89" s="48" t="s">
        <v>22</v>
      </c>
      <c r="F89" s="220">
        <v>1</v>
      </c>
      <c r="G89" s="202">
        <v>4</v>
      </c>
    </row>
    <row r="90" spans="1:7" ht="57.75" customHeight="1" thickBot="1">
      <c r="A90" s="514"/>
      <c r="B90" s="125" t="s">
        <v>49</v>
      </c>
      <c r="C90" s="33" t="s">
        <v>42</v>
      </c>
      <c r="D90" s="199">
        <v>1</v>
      </c>
      <c r="E90" s="43" t="s">
        <v>22</v>
      </c>
      <c r="F90" s="206">
        <v>1</v>
      </c>
      <c r="G90" s="207">
        <v>4</v>
      </c>
    </row>
    <row r="91" spans="1:7" ht="22.5" customHeight="1" thickBot="1">
      <c r="A91" s="113" t="s">
        <v>383</v>
      </c>
      <c r="B91" s="122"/>
      <c r="C91" s="19"/>
      <c r="D91" s="20"/>
      <c r="E91" s="21"/>
      <c r="F91" s="18"/>
      <c r="G91" s="71"/>
    </row>
    <row r="92" spans="1:7" ht="15.75" thickBot="1">
      <c r="A92" s="493" t="s">
        <v>295</v>
      </c>
      <c r="B92" s="494"/>
      <c r="C92" s="494"/>
      <c r="D92" s="494"/>
      <c r="E92" s="494"/>
      <c r="F92" s="494"/>
      <c r="G92" s="494"/>
    </row>
    <row r="93" spans="1:7" ht="13.5" customHeight="1" thickBot="1">
      <c r="A93" s="489" t="s">
        <v>177</v>
      </c>
      <c r="B93" s="490"/>
      <c r="C93" s="490"/>
      <c r="D93" s="490"/>
      <c r="E93" s="490"/>
      <c r="F93" s="490"/>
      <c r="G93" s="490"/>
    </row>
    <row r="94" spans="1:7" ht="24" customHeight="1" thickBot="1">
      <c r="A94" s="113" t="s">
        <v>383</v>
      </c>
      <c r="B94" s="122"/>
      <c r="C94" s="19"/>
      <c r="D94" s="20"/>
      <c r="E94" s="21"/>
      <c r="F94" s="18"/>
      <c r="G94" s="71"/>
    </row>
    <row r="95" spans="1:7" ht="12" customHeight="1" thickBot="1">
      <c r="A95" s="489" t="s">
        <v>296</v>
      </c>
      <c r="B95" s="490"/>
      <c r="C95" s="490"/>
      <c r="D95" s="490"/>
      <c r="E95" s="490"/>
      <c r="F95" s="490"/>
      <c r="G95" s="490"/>
    </row>
    <row r="96" spans="1:7" ht="56.25" customHeight="1" thickBot="1">
      <c r="A96" s="259" t="s">
        <v>297</v>
      </c>
      <c r="B96" s="283"/>
      <c r="C96" s="19"/>
      <c r="D96" s="217"/>
      <c r="E96" s="21"/>
      <c r="F96" s="218"/>
      <c r="G96" s="202"/>
    </row>
    <row r="97" spans="1:7" ht="24" customHeight="1" thickBot="1">
      <c r="A97" s="288" t="s">
        <v>270</v>
      </c>
      <c r="B97" s="264" t="s">
        <v>272</v>
      </c>
      <c r="C97" s="267" t="s">
        <v>271</v>
      </c>
      <c r="D97" s="270">
        <v>1</v>
      </c>
      <c r="E97" s="267" t="s">
        <v>22</v>
      </c>
      <c r="F97" s="270">
        <v>1</v>
      </c>
      <c r="G97" s="269">
        <v>4</v>
      </c>
    </row>
    <row r="98" spans="1:7" ht="48" customHeight="1" thickBot="1">
      <c r="A98" s="261" t="s">
        <v>269</v>
      </c>
      <c r="B98" s="266" t="s">
        <v>273</v>
      </c>
      <c r="C98" s="28" t="s">
        <v>271</v>
      </c>
      <c r="D98" s="270">
        <v>1</v>
      </c>
      <c r="E98" s="28" t="s">
        <v>22</v>
      </c>
      <c r="F98" s="270">
        <v>1</v>
      </c>
      <c r="G98" s="200">
        <v>4</v>
      </c>
    </row>
    <row r="99" spans="1:7" ht="12.75" customHeight="1" thickBot="1">
      <c r="A99" s="491" t="s">
        <v>36</v>
      </c>
      <c r="B99" s="492"/>
      <c r="C99" s="492"/>
      <c r="D99" s="492"/>
      <c r="E99" s="492"/>
      <c r="F99" s="492"/>
      <c r="G99" s="492"/>
    </row>
    <row r="100" spans="1:7" ht="12.75" customHeight="1">
      <c r="A100" s="486" t="s">
        <v>286</v>
      </c>
      <c r="B100" s="130" t="s">
        <v>0</v>
      </c>
      <c r="C100" s="36" t="s">
        <v>37</v>
      </c>
      <c r="D100" s="197">
        <v>1</v>
      </c>
      <c r="E100" s="36" t="s">
        <v>30</v>
      </c>
      <c r="F100" s="201">
        <v>1</v>
      </c>
      <c r="G100" s="202">
        <v>1</v>
      </c>
    </row>
    <row r="101" spans="1:7" ht="13.5" customHeight="1">
      <c r="A101" s="487"/>
      <c r="B101" s="124" t="s">
        <v>25</v>
      </c>
      <c r="C101" s="27" t="s">
        <v>37</v>
      </c>
      <c r="D101" s="198">
        <v>1</v>
      </c>
      <c r="E101" s="40" t="s">
        <v>30</v>
      </c>
      <c r="F101" s="203">
        <v>1</v>
      </c>
      <c r="G101" s="204">
        <v>1</v>
      </c>
    </row>
    <row r="102" spans="1:7" ht="13.5" customHeight="1">
      <c r="A102" s="487"/>
      <c r="B102" s="124" t="s">
        <v>24</v>
      </c>
      <c r="C102" s="27" t="s">
        <v>37</v>
      </c>
      <c r="D102" s="198">
        <v>1</v>
      </c>
      <c r="E102" s="40" t="s">
        <v>30</v>
      </c>
      <c r="F102" s="203">
        <v>1</v>
      </c>
      <c r="G102" s="204">
        <v>1</v>
      </c>
    </row>
    <row r="103" spans="1:7" ht="13.5" customHeight="1">
      <c r="A103" s="487"/>
      <c r="B103" s="124" t="s">
        <v>104</v>
      </c>
      <c r="C103" s="27" t="s">
        <v>37</v>
      </c>
      <c r="D103" s="198">
        <v>1</v>
      </c>
      <c r="E103" s="40" t="s">
        <v>30</v>
      </c>
      <c r="F103" s="203">
        <v>1</v>
      </c>
      <c r="G103" s="205">
        <v>1</v>
      </c>
    </row>
    <row r="104" spans="1:7" ht="13.5" customHeight="1" thickBot="1">
      <c r="A104" s="488"/>
      <c r="B104" s="125" t="s">
        <v>31</v>
      </c>
      <c r="C104" s="32" t="s">
        <v>37</v>
      </c>
      <c r="D104" s="199">
        <v>1</v>
      </c>
      <c r="E104" s="43" t="s">
        <v>30</v>
      </c>
      <c r="F104" s="206">
        <v>1</v>
      </c>
      <c r="G104" s="207">
        <v>1</v>
      </c>
    </row>
    <row r="105" spans="1:7" s="5" customFormat="1" ht="17.25" customHeight="1" thickBot="1">
      <c r="A105" s="493" t="s">
        <v>157</v>
      </c>
      <c r="B105" s="494"/>
      <c r="C105" s="494"/>
      <c r="D105" s="494"/>
      <c r="E105" s="494"/>
      <c r="F105" s="494"/>
      <c r="G105" s="494"/>
    </row>
    <row r="106" spans="1:7" ht="12" customHeight="1" thickBot="1">
      <c r="A106" s="489" t="s">
        <v>158</v>
      </c>
      <c r="B106" s="490"/>
      <c r="C106" s="490"/>
      <c r="D106" s="490"/>
      <c r="E106" s="490"/>
      <c r="F106" s="490"/>
      <c r="G106" s="490"/>
    </row>
    <row r="107" spans="1:7" ht="38.25" customHeight="1">
      <c r="A107" s="275" t="s">
        <v>298</v>
      </c>
      <c r="B107" s="283" t="s">
        <v>59</v>
      </c>
      <c r="C107" s="19" t="s">
        <v>37</v>
      </c>
      <c r="D107" s="217">
        <v>1</v>
      </c>
      <c r="E107" s="21" t="s">
        <v>30</v>
      </c>
      <c r="F107" s="218">
        <v>1</v>
      </c>
      <c r="G107" s="202">
        <v>1</v>
      </c>
    </row>
    <row r="108" spans="1:7" ht="33" customHeight="1" thickBot="1">
      <c r="A108" s="276"/>
      <c r="B108" s="242" t="s">
        <v>61</v>
      </c>
      <c r="C108" s="29" t="s">
        <v>37</v>
      </c>
      <c r="D108" s="200">
        <v>1</v>
      </c>
      <c r="E108" s="29" t="s">
        <v>30</v>
      </c>
      <c r="F108" s="208">
        <v>1</v>
      </c>
      <c r="G108" s="205">
        <v>1</v>
      </c>
    </row>
    <row r="109" spans="1:7" ht="23.25" customHeight="1" thickBot="1">
      <c r="A109" s="274" t="s">
        <v>299</v>
      </c>
      <c r="B109" s="277" t="s">
        <v>63</v>
      </c>
      <c r="C109" s="278" t="s">
        <v>37</v>
      </c>
      <c r="D109" s="268">
        <v>1</v>
      </c>
      <c r="E109" s="278" t="s">
        <v>30</v>
      </c>
      <c r="F109" s="269">
        <v>1</v>
      </c>
      <c r="G109" s="279">
        <v>1</v>
      </c>
    </row>
    <row r="110" spans="1:7" ht="12.75" customHeight="1" thickBot="1">
      <c r="A110" s="491" t="s">
        <v>36</v>
      </c>
      <c r="B110" s="492"/>
      <c r="C110" s="492"/>
      <c r="D110" s="492"/>
      <c r="E110" s="492"/>
      <c r="F110" s="492"/>
      <c r="G110" s="492"/>
    </row>
    <row r="111" spans="1:7" ht="17.25" customHeight="1">
      <c r="A111" s="487" t="s">
        <v>300</v>
      </c>
      <c r="B111" s="127" t="s">
        <v>0</v>
      </c>
      <c r="C111" s="29" t="s">
        <v>37</v>
      </c>
      <c r="D111" s="200">
        <v>1</v>
      </c>
      <c r="E111" s="29" t="s">
        <v>30</v>
      </c>
      <c r="F111" s="208">
        <v>1</v>
      </c>
      <c r="G111" s="202">
        <v>1</v>
      </c>
    </row>
    <row r="112" spans="1:7" ht="25.5" customHeight="1" thickBot="1">
      <c r="A112" s="488"/>
      <c r="B112" s="125" t="s">
        <v>25</v>
      </c>
      <c r="C112" s="32" t="s">
        <v>37</v>
      </c>
      <c r="D112" s="199">
        <v>1</v>
      </c>
      <c r="E112" s="43" t="s">
        <v>30</v>
      </c>
      <c r="F112" s="206">
        <v>1</v>
      </c>
      <c r="G112" s="207">
        <v>1</v>
      </c>
    </row>
    <row r="113" spans="1:7" ht="12" customHeight="1">
      <c r="A113" s="486" t="s">
        <v>301</v>
      </c>
      <c r="B113" s="130" t="s">
        <v>0</v>
      </c>
      <c r="C113" s="36" t="s">
        <v>37</v>
      </c>
      <c r="D113" s="197">
        <v>1</v>
      </c>
      <c r="E113" s="36" t="s">
        <v>30</v>
      </c>
      <c r="F113" s="201">
        <v>1</v>
      </c>
      <c r="G113" s="202">
        <v>1</v>
      </c>
    </row>
    <row r="114" spans="1:7" ht="13.5" customHeight="1">
      <c r="A114" s="487"/>
      <c r="B114" s="124" t="s">
        <v>25</v>
      </c>
      <c r="C114" s="27" t="s">
        <v>37</v>
      </c>
      <c r="D114" s="198">
        <v>1</v>
      </c>
      <c r="E114" s="40" t="s">
        <v>30</v>
      </c>
      <c r="F114" s="203">
        <v>1</v>
      </c>
      <c r="G114" s="204">
        <v>1</v>
      </c>
    </row>
    <row r="115" spans="1:7" ht="11.25" customHeight="1">
      <c r="A115" s="487"/>
      <c r="B115" s="124" t="s">
        <v>24</v>
      </c>
      <c r="C115" s="27" t="s">
        <v>37</v>
      </c>
      <c r="D115" s="198">
        <v>1</v>
      </c>
      <c r="E115" s="40" t="s">
        <v>30</v>
      </c>
      <c r="F115" s="203">
        <v>1</v>
      </c>
      <c r="G115" s="204">
        <v>1</v>
      </c>
    </row>
    <row r="116" spans="1:7" ht="13.5" customHeight="1">
      <c r="A116" s="487"/>
      <c r="B116" s="124" t="s">
        <v>104</v>
      </c>
      <c r="C116" s="27" t="s">
        <v>37</v>
      </c>
      <c r="D116" s="198">
        <v>1</v>
      </c>
      <c r="E116" s="40" t="s">
        <v>30</v>
      </c>
      <c r="F116" s="203">
        <v>1</v>
      </c>
      <c r="G116" s="205">
        <v>1</v>
      </c>
    </row>
    <row r="117" spans="1:7" ht="11.25" customHeight="1" thickBot="1">
      <c r="A117" s="488"/>
      <c r="B117" s="125" t="s">
        <v>31</v>
      </c>
      <c r="C117" s="32" t="s">
        <v>37</v>
      </c>
      <c r="D117" s="199">
        <v>1</v>
      </c>
      <c r="E117" s="43" t="s">
        <v>30</v>
      </c>
      <c r="F117" s="206">
        <v>1</v>
      </c>
      <c r="G117" s="207">
        <v>1</v>
      </c>
    </row>
    <row r="118" spans="1:7" ht="17.25" customHeight="1">
      <c r="A118" s="487" t="s">
        <v>302</v>
      </c>
      <c r="B118" s="127" t="s">
        <v>0</v>
      </c>
      <c r="C118" s="29" t="s">
        <v>37</v>
      </c>
      <c r="D118" s="200">
        <v>1</v>
      </c>
      <c r="E118" s="29" t="s">
        <v>30</v>
      </c>
      <c r="F118" s="208">
        <v>1</v>
      </c>
      <c r="G118" s="202">
        <v>1</v>
      </c>
    </row>
    <row r="119" spans="1:7" ht="25.5" customHeight="1" thickBot="1">
      <c r="A119" s="488"/>
      <c r="B119" s="125" t="s">
        <v>25</v>
      </c>
      <c r="C119" s="32" t="s">
        <v>37</v>
      </c>
      <c r="D119" s="199">
        <v>1</v>
      </c>
      <c r="E119" s="43" t="s">
        <v>30</v>
      </c>
      <c r="F119" s="206">
        <v>1</v>
      </c>
      <c r="G119" s="207">
        <v>1</v>
      </c>
    </row>
    <row r="120" spans="1:7" ht="12" customHeight="1">
      <c r="A120" s="486" t="s">
        <v>303</v>
      </c>
      <c r="B120" s="130" t="s">
        <v>0</v>
      </c>
      <c r="C120" s="36" t="s">
        <v>37</v>
      </c>
      <c r="D120" s="197">
        <v>1</v>
      </c>
      <c r="E120" s="36" t="s">
        <v>30</v>
      </c>
      <c r="F120" s="201">
        <v>1</v>
      </c>
      <c r="G120" s="202">
        <v>1</v>
      </c>
    </row>
    <row r="121" spans="1:7" ht="13.5" customHeight="1">
      <c r="A121" s="487"/>
      <c r="B121" s="124" t="s">
        <v>25</v>
      </c>
      <c r="C121" s="27" t="s">
        <v>37</v>
      </c>
      <c r="D121" s="198">
        <v>1</v>
      </c>
      <c r="E121" s="40" t="s">
        <v>30</v>
      </c>
      <c r="F121" s="203">
        <v>1</v>
      </c>
      <c r="G121" s="204">
        <v>1</v>
      </c>
    </row>
    <row r="122" spans="1:7" ht="11.25" customHeight="1">
      <c r="A122" s="487"/>
      <c r="B122" s="124" t="s">
        <v>24</v>
      </c>
      <c r="C122" s="27" t="s">
        <v>37</v>
      </c>
      <c r="D122" s="198">
        <v>1</v>
      </c>
      <c r="E122" s="40" t="s">
        <v>30</v>
      </c>
      <c r="F122" s="203">
        <v>1</v>
      </c>
      <c r="G122" s="204">
        <v>1</v>
      </c>
    </row>
    <row r="123" spans="1:7" ht="13.5" customHeight="1">
      <c r="A123" s="487"/>
      <c r="B123" s="124" t="s">
        <v>104</v>
      </c>
      <c r="C123" s="27" t="s">
        <v>37</v>
      </c>
      <c r="D123" s="198">
        <v>1</v>
      </c>
      <c r="E123" s="40" t="s">
        <v>30</v>
      </c>
      <c r="F123" s="203">
        <v>1</v>
      </c>
      <c r="G123" s="205">
        <v>1</v>
      </c>
    </row>
    <row r="124" spans="1:7" ht="11.25" customHeight="1" thickBot="1">
      <c r="A124" s="488"/>
      <c r="B124" s="125" t="s">
        <v>31</v>
      </c>
      <c r="C124" s="32" t="s">
        <v>37</v>
      </c>
      <c r="D124" s="199">
        <v>1</v>
      </c>
      <c r="E124" s="43" t="s">
        <v>30</v>
      </c>
      <c r="F124" s="206">
        <v>1</v>
      </c>
      <c r="G124" s="207">
        <v>1</v>
      </c>
    </row>
    <row r="125" spans="1:7" ht="12" customHeight="1" thickBot="1">
      <c r="A125" s="489" t="s">
        <v>159</v>
      </c>
      <c r="B125" s="490"/>
      <c r="C125" s="490"/>
      <c r="D125" s="490"/>
      <c r="E125" s="490"/>
      <c r="F125" s="490"/>
      <c r="G125" s="490"/>
    </row>
    <row r="126" spans="1:7" ht="21">
      <c r="A126" s="487" t="s">
        <v>367</v>
      </c>
      <c r="B126" s="122" t="s">
        <v>67</v>
      </c>
      <c r="C126" s="21" t="s">
        <v>240</v>
      </c>
      <c r="D126" s="214">
        <v>1</v>
      </c>
      <c r="E126" s="21" t="s">
        <v>30</v>
      </c>
      <c r="F126" s="214">
        <v>1</v>
      </c>
      <c r="G126" s="202">
        <v>1</v>
      </c>
    </row>
    <row r="127" spans="1:7" ht="13.5" customHeight="1">
      <c r="A127" s="487"/>
      <c r="B127" s="123" t="s">
        <v>68</v>
      </c>
      <c r="C127" s="25" t="s">
        <v>240</v>
      </c>
      <c r="D127" s="215">
        <v>1</v>
      </c>
      <c r="E127" s="25" t="s">
        <v>30</v>
      </c>
      <c r="F127" s="215">
        <v>1</v>
      </c>
      <c r="G127" s="204">
        <v>1</v>
      </c>
    </row>
    <row r="128" spans="1:7" ht="12.75" customHeight="1" thickBot="1">
      <c r="A128" s="488"/>
      <c r="B128" s="125" t="s">
        <v>69</v>
      </c>
      <c r="C128" s="43" t="s">
        <v>240</v>
      </c>
      <c r="D128" s="216">
        <v>1</v>
      </c>
      <c r="E128" s="43" t="s">
        <v>30</v>
      </c>
      <c r="F128" s="216">
        <v>1</v>
      </c>
      <c r="G128" s="207">
        <v>1</v>
      </c>
    </row>
    <row r="129" spans="1:7" ht="23.25" customHeight="1">
      <c r="A129" s="487" t="s">
        <v>304</v>
      </c>
      <c r="B129" s="122" t="s">
        <v>64</v>
      </c>
      <c r="C129" s="21" t="s">
        <v>240</v>
      </c>
      <c r="D129" s="214">
        <v>1</v>
      </c>
      <c r="E129" s="21" t="s">
        <v>30</v>
      </c>
      <c r="F129" s="214">
        <v>1</v>
      </c>
      <c r="G129" s="202">
        <v>1</v>
      </c>
    </row>
    <row r="130" spans="1:7" ht="24.75" customHeight="1" thickBot="1">
      <c r="A130" s="488"/>
      <c r="B130" s="125" t="s">
        <v>66</v>
      </c>
      <c r="C130" s="43" t="s">
        <v>240</v>
      </c>
      <c r="D130" s="216">
        <v>1</v>
      </c>
      <c r="E130" s="43" t="s">
        <v>30</v>
      </c>
      <c r="F130" s="216">
        <v>1</v>
      </c>
      <c r="G130" s="207">
        <v>1</v>
      </c>
    </row>
    <row r="131" spans="1:7" ht="12.75" customHeight="1" thickBot="1">
      <c r="A131" s="491" t="s">
        <v>36</v>
      </c>
      <c r="B131" s="492"/>
      <c r="C131" s="492"/>
      <c r="D131" s="492"/>
      <c r="E131" s="492"/>
      <c r="F131" s="492"/>
      <c r="G131" s="492"/>
    </row>
    <row r="132" spans="1:7" ht="16.5" customHeight="1">
      <c r="A132" s="487" t="s">
        <v>305</v>
      </c>
      <c r="B132" s="127" t="s">
        <v>0</v>
      </c>
      <c r="C132" s="29" t="s">
        <v>37</v>
      </c>
      <c r="D132" s="200">
        <v>1</v>
      </c>
      <c r="E132" s="29" t="s">
        <v>30</v>
      </c>
      <c r="F132" s="208">
        <v>1</v>
      </c>
      <c r="G132" s="202">
        <v>1</v>
      </c>
    </row>
    <row r="133" spans="1:7" ht="20.25" customHeight="1" thickBot="1">
      <c r="A133" s="488"/>
      <c r="B133" s="125" t="s">
        <v>25</v>
      </c>
      <c r="C133" s="32" t="s">
        <v>37</v>
      </c>
      <c r="D133" s="199">
        <v>1</v>
      </c>
      <c r="E133" s="43" t="s">
        <v>30</v>
      </c>
      <c r="F133" s="206">
        <v>1</v>
      </c>
      <c r="G133" s="207">
        <v>1</v>
      </c>
    </row>
    <row r="134" spans="1:7" ht="13.5" customHeight="1">
      <c r="A134" s="486" t="s">
        <v>306</v>
      </c>
      <c r="B134" s="130" t="s">
        <v>0</v>
      </c>
      <c r="C134" s="36" t="s">
        <v>37</v>
      </c>
      <c r="D134" s="197">
        <v>1</v>
      </c>
      <c r="E134" s="36" t="s">
        <v>30</v>
      </c>
      <c r="F134" s="201">
        <v>1</v>
      </c>
      <c r="G134" s="202">
        <v>1</v>
      </c>
    </row>
    <row r="135" spans="1:7" ht="13.5" customHeight="1">
      <c r="A135" s="487"/>
      <c r="B135" s="124" t="s">
        <v>25</v>
      </c>
      <c r="C135" s="27" t="s">
        <v>37</v>
      </c>
      <c r="D135" s="198">
        <v>1</v>
      </c>
      <c r="E135" s="40" t="s">
        <v>30</v>
      </c>
      <c r="F135" s="203">
        <v>1</v>
      </c>
      <c r="G135" s="204">
        <v>1</v>
      </c>
    </row>
    <row r="136" spans="1:7" ht="12" customHeight="1">
      <c r="A136" s="487"/>
      <c r="B136" s="124" t="s">
        <v>24</v>
      </c>
      <c r="C136" s="27" t="s">
        <v>37</v>
      </c>
      <c r="D136" s="198">
        <v>1</v>
      </c>
      <c r="E136" s="40" t="s">
        <v>30</v>
      </c>
      <c r="F136" s="203">
        <v>1</v>
      </c>
      <c r="G136" s="204">
        <v>1</v>
      </c>
    </row>
    <row r="137" spans="1:7" ht="12.75" customHeight="1">
      <c r="A137" s="487"/>
      <c r="B137" s="124" t="s">
        <v>104</v>
      </c>
      <c r="C137" s="27" t="s">
        <v>37</v>
      </c>
      <c r="D137" s="198">
        <v>1</v>
      </c>
      <c r="E137" s="40" t="s">
        <v>30</v>
      </c>
      <c r="F137" s="203">
        <v>1</v>
      </c>
      <c r="G137" s="205">
        <v>1</v>
      </c>
    </row>
    <row r="138" spans="1:7" ht="13.5" customHeight="1" thickBot="1">
      <c r="A138" s="488"/>
      <c r="B138" s="125" t="s">
        <v>31</v>
      </c>
      <c r="C138" s="32" t="s">
        <v>37</v>
      </c>
      <c r="D138" s="199">
        <v>1</v>
      </c>
      <c r="E138" s="43" t="s">
        <v>30</v>
      </c>
      <c r="F138" s="206">
        <v>1</v>
      </c>
      <c r="G138" s="207">
        <v>1</v>
      </c>
    </row>
    <row r="139" spans="1:7" ht="12.75" customHeight="1" thickBot="1">
      <c r="A139" s="489" t="s">
        <v>160</v>
      </c>
      <c r="B139" s="490"/>
      <c r="C139" s="490"/>
      <c r="D139" s="490"/>
      <c r="E139" s="490"/>
      <c r="F139" s="490"/>
      <c r="G139" s="490"/>
    </row>
    <row r="140" spans="1:7" ht="32.25" customHeight="1" thickBot="1">
      <c r="A140" s="259" t="s">
        <v>307</v>
      </c>
      <c r="B140" s="127" t="s">
        <v>308</v>
      </c>
      <c r="C140" s="29" t="s">
        <v>240</v>
      </c>
      <c r="D140" s="200">
        <v>1</v>
      </c>
      <c r="E140" s="29" t="s">
        <v>30</v>
      </c>
      <c r="F140" s="200">
        <v>1</v>
      </c>
      <c r="G140" s="212">
        <v>1</v>
      </c>
    </row>
    <row r="141" spans="1:7" ht="12" customHeight="1" thickBot="1">
      <c r="A141" s="491" t="s">
        <v>36</v>
      </c>
      <c r="B141" s="492"/>
      <c r="C141" s="492"/>
      <c r="D141" s="492"/>
      <c r="E141" s="492"/>
      <c r="F141" s="492"/>
      <c r="G141" s="492"/>
    </row>
    <row r="142" spans="1:7" ht="12.75" customHeight="1">
      <c r="A142" s="486" t="s">
        <v>309</v>
      </c>
      <c r="B142" s="130" t="s">
        <v>0</v>
      </c>
      <c r="C142" s="36" t="s">
        <v>37</v>
      </c>
      <c r="D142" s="197">
        <v>1</v>
      </c>
      <c r="E142" s="36" t="s">
        <v>30</v>
      </c>
      <c r="F142" s="201">
        <v>1</v>
      </c>
      <c r="G142" s="202">
        <v>1</v>
      </c>
    </row>
    <row r="143" spans="1:7" ht="13.5" customHeight="1">
      <c r="A143" s="487"/>
      <c r="B143" s="124" t="s">
        <v>25</v>
      </c>
      <c r="C143" s="27" t="s">
        <v>37</v>
      </c>
      <c r="D143" s="198">
        <v>1</v>
      </c>
      <c r="E143" s="40" t="s">
        <v>30</v>
      </c>
      <c r="F143" s="203">
        <v>1</v>
      </c>
      <c r="G143" s="204">
        <v>1</v>
      </c>
    </row>
    <row r="144" spans="1:7" ht="13.5" customHeight="1">
      <c r="A144" s="487"/>
      <c r="B144" s="124" t="s">
        <v>24</v>
      </c>
      <c r="C144" s="27" t="s">
        <v>37</v>
      </c>
      <c r="D144" s="198">
        <v>1</v>
      </c>
      <c r="E144" s="40" t="s">
        <v>30</v>
      </c>
      <c r="F144" s="203">
        <v>1</v>
      </c>
      <c r="G144" s="204">
        <v>1</v>
      </c>
    </row>
    <row r="145" spans="1:7" ht="13.5" customHeight="1">
      <c r="A145" s="487"/>
      <c r="B145" s="124" t="s">
        <v>104</v>
      </c>
      <c r="C145" s="27" t="s">
        <v>37</v>
      </c>
      <c r="D145" s="198">
        <v>1</v>
      </c>
      <c r="E145" s="40" t="s">
        <v>30</v>
      </c>
      <c r="F145" s="203">
        <v>1</v>
      </c>
      <c r="G145" s="205">
        <v>1</v>
      </c>
    </row>
    <row r="146" spans="1:7" ht="13.5" customHeight="1" thickBot="1">
      <c r="A146" s="488"/>
      <c r="B146" s="125" t="s">
        <v>31</v>
      </c>
      <c r="C146" s="32" t="s">
        <v>37</v>
      </c>
      <c r="D146" s="199">
        <v>1</v>
      </c>
      <c r="E146" s="43" t="s">
        <v>30</v>
      </c>
      <c r="F146" s="206">
        <v>1</v>
      </c>
      <c r="G146" s="207">
        <v>1</v>
      </c>
    </row>
    <row r="147" spans="1:7" ht="12.75" customHeight="1">
      <c r="A147" s="486" t="s">
        <v>311</v>
      </c>
      <c r="B147" s="130" t="s">
        <v>0</v>
      </c>
      <c r="C147" s="36" t="s">
        <v>37</v>
      </c>
      <c r="D147" s="197">
        <v>1</v>
      </c>
      <c r="E147" s="36" t="s">
        <v>30</v>
      </c>
      <c r="F147" s="201">
        <v>1</v>
      </c>
      <c r="G147" s="202">
        <v>1</v>
      </c>
    </row>
    <row r="148" spans="1:7" ht="12" customHeight="1">
      <c r="A148" s="487"/>
      <c r="B148" s="124" t="s">
        <v>25</v>
      </c>
      <c r="C148" s="27" t="s">
        <v>37</v>
      </c>
      <c r="D148" s="198">
        <v>1</v>
      </c>
      <c r="E148" s="40" t="s">
        <v>30</v>
      </c>
      <c r="F148" s="203">
        <v>1</v>
      </c>
      <c r="G148" s="204">
        <v>1</v>
      </c>
    </row>
    <row r="149" spans="1:7" s="5" customFormat="1" ht="12.75" customHeight="1">
      <c r="A149" s="487"/>
      <c r="B149" s="124" t="s">
        <v>24</v>
      </c>
      <c r="C149" s="27" t="s">
        <v>37</v>
      </c>
      <c r="D149" s="198">
        <v>1</v>
      </c>
      <c r="E149" s="40" t="s">
        <v>30</v>
      </c>
      <c r="F149" s="203">
        <v>1</v>
      </c>
      <c r="G149" s="204">
        <v>1</v>
      </c>
    </row>
    <row r="150" spans="1:7" ht="12.75" customHeight="1">
      <c r="A150" s="487"/>
      <c r="B150" s="124" t="s">
        <v>104</v>
      </c>
      <c r="C150" s="27" t="s">
        <v>37</v>
      </c>
      <c r="D150" s="198">
        <v>1</v>
      </c>
      <c r="E150" s="40" t="s">
        <v>30</v>
      </c>
      <c r="F150" s="203">
        <v>1</v>
      </c>
      <c r="G150" s="205">
        <v>1</v>
      </c>
    </row>
    <row r="151" spans="1:7" ht="12.75" customHeight="1" thickBot="1">
      <c r="A151" s="488"/>
      <c r="B151" s="125" t="s">
        <v>31</v>
      </c>
      <c r="C151" s="32" t="s">
        <v>37</v>
      </c>
      <c r="D151" s="199">
        <v>1</v>
      </c>
      <c r="E151" s="43" t="s">
        <v>30</v>
      </c>
      <c r="F151" s="206">
        <v>1</v>
      </c>
      <c r="G151" s="207">
        <v>1</v>
      </c>
    </row>
    <row r="152" spans="1:7" ht="12.75" customHeight="1" thickBot="1">
      <c r="A152" s="489" t="s">
        <v>161</v>
      </c>
      <c r="B152" s="490"/>
      <c r="C152" s="490"/>
      <c r="D152" s="490"/>
      <c r="E152" s="490"/>
      <c r="F152" s="490"/>
      <c r="G152" s="490"/>
    </row>
    <row r="153" spans="1:7" ht="24" customHeight="1" thickBot="1">
      <c r="A153" s="259" t="s">
        <v>312</v>
      </c>
      <c r="B153" s="127" t="s">
        <v>70</v>
      </c>
      <c r="C153" s="29" t="s">
        <v>285</v>
      </c>
      <c r="D153" s="200">
        <v>1</v>
      </c>
      <c r="E153" s="29" t="s">
        <v>72</v>
      </c>
      <c r="F153" s="200">
        <v>1</v>
      </c>
      <c r="G153" s="212">
        <v>2</v>
      </c>
    </row>
    <row r="154" spans="1:7" ht="12" customHeight="1" thickBot="1">
      <c r="A154" s="491" t="s">
        <v>36</v>
      </c>
      <c r="B154" s="492"/>
      <c r="C154" s="492"/>
      <c r="D154" s="492"/>
      <c r="E154" s="492"/>
      <c r="F154" s="492"/>
      <c r="G154" s="492"/>
    </row>
    <row r="155" spans="1:7" ht="12.75" customHeight="1">
      <c r="A155" s="486" t="s">
        <v>313</v>
      </c>
      <c r="B155" s="130" t="s">
        <v>0</v>
      </c>
      <c r="C155" s="36" t="s">
        <v>37</v>
      </c>
      <c r="D155" s="197">
        <v>1</v>
      </c>
      <c r="E155" s="36" t="s">
        <v>30</v>
      </c>
      <c r="F155" s="201">
        <v>1</v>
      </c>
      <c r="G155" s="202">
        <v>1</v>
      </c>
    </row>
    <row r="156" spans="1:7" ht="13.5" customHeight="1">
      <c r="A156" s="487"/>
      <c r="B156" s="124" t="s">
        <v>25</v>
      </c>
      <c r="C156" s="27" t="s">
        <v>37</v>
      </c>
      <c r="D156" s="198">
        <v>1</v>
      </c>
      <c r="E156" s="40" t="s">
        <v>30</v>
      </c>
      <c r="F156" s="203">
        <v>1</v>
      </c>
      <c r="G156" s="204">
        <v>1</v>
      </c>
    </row>
    <row r="157" spans="1:7" ht="13.5" customHeight="1">
      <c r="A157" s="487"/>
      <c r="B157" s="124" t="s">
        <v>24</v>
      </c>
      <c r="C157" s="27" t="s">
        <v>37</v>
      </c>
      <c r="D157" s="198">
        <v>1</v>
      </c>
      <c r="E157" s="40" t="s">
        <v>30</v>
      </c>
      <c r="F157" s="203">
        <v>1</v>
      </c>
      <c r="G157" s="204">
        <v>1</v>
      </c>
    </row>
    <row r="158" spans="1:7" ht="13.5" customHeight="1">
      <c r="A158" s="487"/>
      <c r="B158" s="124" t="s">
        <v>104</v>
      </c>
      <c r="C158" s="27" t="s">
        <v>37</v>
      </c>
      <c r="D158" s="198">
        <v>1</v>
      </c>
      <c r="E158" s="40" t="s">
        <v>30</v>
      </c>
      <c r="F158" s="203">
        <v>1</v>
      </c>
      <c r="G158" s="205">
        <v>1</v>
      </c>
    </row>
    <row r="159" spans="1:7" ht="13.5" customHeight="1" thickBot="1">
      <c r="A159" s="488"/>
      <c r="B159" s="125" t="s">
        <v>31</v>
      </c>
      <c r="C159" s="32" t="s">
        <v>37</v>
      </c>
      <c r="D159" s="199">
        <v>1</v>
      </c>
      <c r="E159" s="43" t="s">
        <v>30</v>
      </c>
      <c r="F159" s="206">
        <v>1</v>
      </c>
      <c r="G159" s="207">
        <v>1</v>
      </c>
    </row>
    <row r="160" spans="1:7" ht="12.75" customHeight="1">
      <c r="A160" s="486" t="s">
        <v>311</v>
      </c>
      <c r="B160" s="130" t="s">
        <v>0</v>
      </c>
      <c r="C160" s="36" t="s">
        <v>37</v>
      </c>
      <c r="D160" s="197">
        <v>1</v>
      </c>
      <c r="E160" s="36" t="s">
        <v>30</v>
      </c>
      <c r="F160" s="201">
        <v>1</v>
      </c>
      <c r="G160" s="202">
        <v>1</v>
      </c>
    </row>
    <row r="161" spans="1:7" ht="12.75" customHeight="1">
      <c r="A161" s="487"/>
      <c r="B161" s="124" t="s">
        <v>25</v>
      </c>
      <c r="C161" s="27" t="s">
        <v>37</v>
      </c>
      <c r="D161" s="198">
        <v>1</v>
      </c>
      <c r="E161" s="40" t="s">
        <v>30</v>
      </c>
      <c r="F161" s="203">
        <v>1</v>
      </c>
      <c r="G161" s="204">
        <v>1</v>
      </c>
    </row>
    <row r="162" spans="1:7" s="5" customFormat="1" ht="12" customHeight="1">
      <c r="A162" s="487"/>
      <c r="B162" s="124" t="s">
        <v>24</v>
      </c>
      <c r="C162" s="27" t="s">
        <v>37</v>
      </c>
      <c r="D162" s="198">
        <v>1</v>
      </c>
      <c r="E162" s="40" t="s">
        <v>30</v>
      </c>
      <c r="F162" s="203">
        <v>1</v>
      </c>
      <c r="G162" s="204">
        <v>1</v>
      </c>
    </row>
    <row r="163" spans="1:7" ht="12.75" customHeight="1">
      <c r="A163" s="487"/>
      <c r="B163" s="124" t="s">
        <v>104</v>
      </c>
      <c r="C163" s="27" t="s">
        <v>37</v>
      </c>
      <c r="D163" s="198">
        <v>1</v>
      </c>
      <c r="E163" s="40" t="s">
        <v>30</v>
      </c>
      <c r="F163" s="203">
        <v>1</v>
      </c>
      <c r="G163" s="205">
        <v>1</v>
      </c>
    </row>
    <row r="164" spans="1:7" ht="15.75" thickBot="1">
      <c r="A164" s="488"/>
      <c r="B164" s="125" t="s">
        <v>31</v>
      </c>
      <c r="C164" s="32" t="s">
        <v>37</v>
      </c>
      <c r="D164" s="199">
        <v>1</v>
      </c>
      <c r="E164" s="43" t="s">
        <v>30</v>
      </c>
      <c r="F164" s="206">
        <v>1</v>
      </c>
      <c r="G164" s="207">
        <v>1</v>
      </c>
    </row>
    <row r="165" spans="1:7" ht="15.75" thickBot="1">
      <c r="A165" s="489" t="s">
        <v>162</v>
      </c>
      <c r="B165" s="490"/>
      <c r="C165" s="490"/>
      <c r="D165" s="490"/>
      <c r="E165" s="490"/>
      <c r="F165" s="490"/>
      <c r="G165" s="490"/>
    </row>
    <row r="166" spans="1:7" ht="24" customHeight="1" thickBot="1">
      <c r="A166" s="262" t="s">
        <v>314</v>
      </c>
      <c r="B166" s="264" t="s">
        <v>272</v>
      </c>
      <c r="C166" s="267" t="s">
        <v>271</v>
      </c>
      <c r="D166" s="270">
        <v>1</v>
      </c>
      <c r="E166" s="267" t="s">
        <v>22</v>
      </c>
      <c r="F166" s="270">
        <v>1</v>
      </c>
      <c r="G166" s="269">
        <v>4</v>
      </c>
    </row>
    <row r="167" spans="1:7" ht="24" customHeight="1" thickBot="1">
      <c r="A167" s="259" t="s">
        <v>315</v>
      </c>
      <c r="B167" s="281" t="s">
        <v>74</v>
      </c>
      <c r="C167" s="29" t="s">
        <v>343</v>
      </c>
      <c r="D167" s="200">
        <v>1</v>
      </c>
      <c r="E167" s="29" t="s">
        <v>22</v>
      </c>
      <c r="F167" s="200">
        <v>1</v>
      </c>
      <c r="G167" s="212">
        <v>4</v>
      </c>
    </row>
    <row r="168" spans="1:7" ht="12.75" customHeight="1" thickBot="1">
      <c r="A168" s="491" t="s">
        <v>36</v>
      </c>
      <c r="B168" s="492"/>
      <c r="C168" s="492"/>
      <c r="D168" s="492"/>
      <c r="E168" s="492"/>
      <c r="F168" s="492"/>
      <c r="G168" s="492"/>
    </row>
    <row r="169" spans="1:7" ht="21.75" customHeight="1">
      <c r="A169" s="487" t="s">
        <v>316</v>
      </c>
      <c r="B169" s="127" t="s">
        <v>0</v>
      </c>
      <c r="C169" s="29" t="s">
        <v>37</v>
      </c>
      <c r="D169" s="200">
        <v>1</v>
      </c>
      <c r="E169" s="29" t="s">
        <v>30</v>
      </c>
      <c r="F169" s="208">
        <v>1</v>
      </c>
      <c r="G169" s="202">
        <v>1</v>
      </c>
    </row>
    <row r="170" spans="1:7" ht="15.75" thickBot="1">
      <c r="A170" s="488"/>
      <c r="B170" s="125" t="s">
        <v>25</v>
      </c>
      <c r="C170" s="32" t="s">
        <v>37</v>
      </c>
      <c r="D170" s="199">
        <v>1</v>
      </c>
      <c r="E170" s="43" t="s">
        <v>30</v>
      </c>
      <c r="F170" s="206">
        <v>1</v>
      </c>
      <c r="G170" s="207">
        <v>1</v>
      </c>
    </row>
    <row r="171" spans="1:7" ht="15" customHeight="1">
      <c r="A171" s="486" t="s">
        <v>317</v>
      </c>
      <c r="B171" s="130" t="s">
        <v>0</v>
      </c>
      <c r="C171" s="36" t="s">
        <v>37</v>
      </c>
      <c r="D171" s="197">
        <v>1</v>
      </c>
      <c r="E171" s="36" t="s">
        <v>30</v>
      </c>
      <c r="F171" s="201">
        <v>1</v>
      </c>
      <c r="G171" s="202">
        <v>1</v>
      </c>
    </row>
    <row r="172" spans="1:7" ht="15" customHeight="1">
      <c r="A172" s="487"/>
      <c r="B172" s="124" t="s">
        <v>25</v>
      </c>
      <c r="C172" s="27" t="s">
        <v>37</v>
      </c>
      <c r="D172" s="198">
        <v>1</v>
      </c>
      <c r="E172" s="40" t="s">
        <v>30</v>
      </c>
      <c r="F172" s="203">
        <v>1</v>
      </c>
      <c r="G172" s="204">
        <v>1</v>
      </c>
    </row>
    <row r="173" spans="1:7" ht="13.5" customHeight="1">
      <c r="A173" s="487"/>
      <c r="B173" s="124" t="s">
        <v>24</v>
      </c>
      <c r="C173" s="27" t="s">
        <v>37</v>
      </c>
      <c r="D173" s="198">
        <v>1</v>
      </c>
      <c r="E173" s="40" t="s">
        <v>30</v>
      </c>
      <c r="F173" s="203">
        <v>1</v>
      </c>
      <c r="G173" s="204">
        <v>1</v>
      </c>
    </row>
    <row r="174" spans="1:7" ht="12" customHeight="1">
      <c r="A174" s="487"/>
      <c r="B174" s="124" t="s">
        <v>104</v>
      </c>
      <c r="C174" s="27" t="s">
        <v>37</v>
      </c>
      <c r="D174" s="198">
        <v>1</v>
      </c>
      <c r="E174" s="40" t="s">
        <v>30</v>
      </c>
      <c r="F174" s="203">
        <v>1</v>
      </c>
      <c r="G174" s="204">
        <v>1</v>
      </c>
    </row>
    <row r="175" spans="1:7" ht="13.5" customHeight="1">
      <c r="A175" s="487"/>
      <c r="B175" s="124" t="s">
        <v>32</v>
      </c>
      <c r="C175" s="27" t="s">
        <v>37</v>
      </c>
      <c r="D175" s="198">
        <v>1</v>
      </c>
      <c r="E175" s="40" t="s">
        <v>30</v>
      </c>
      <c r="F175" s="203">
        <v>1</v>
      </c>
      <c r="G175" s="204">
        <v>1</v>
      </c>
    </row>
    <row r="176" spans="1:7" ht="13.5" customHeight="1">
      <c r="A176" s="487"/>
      <c r="B176" s="124" t="s">
        <v>31</v>
      </c>
      <c r="C176" s="27" t="s">
        <v>37</v>
      </c>
      <c r="D176" s="198">
        <v>1</v>
      </c>
      <c r="E176" s="40" t="s">
        <v>30</v>
      </c>
      <c r="F176" s="203">
        <v>1</v>
      </c>
      <c r="G176" s="204">
        <v>1</v>
      </c>
    </row>
    <row r="177" spans="1:7" ht="12.75" customHeight="1" thickBot="1">
      <c r="A177" s="488"/>
      <c r="B177" s="125" t="s">
        <v>33</v>
      </c>
      <c r="C177" s="32" t="s">
        <v>37</v>
      </c>
      <c r="D177" s="199">
        <v>1</v>
      </c>
      <c r="E177" s="43" t="s">
        <v>30</v>
      </c>
      <c r="F177" s="206">
        <v>1</v>
      </c>
      <c r="G177" s="207">
        <v>1</v>
      </c>
    </row>
    <row r="178" spans="1:7" ht="12.75" customHeight="1">
      <c r="A178" s="486" t="s">
        <v>318</v>
      </c>
      <c r="B178" s="130" t="s">
        <v>0</v>
      </c>
      <c r="C178" s="36" t="s">
        <v>37</v>
      </c>
      <c r="D178" s="197">
        <v>1</v>
      </c>
      <c r="E178" s="36" t="s">
        <v>30</v>
      </c>
      <c r="F178" s="201">
        <v>1</v>
      </c>
      <c r="G178" s="202">
        <v>1</v>
      </c>
    </row>
    <row r="179" spans="1:7" ht="13.5" customHeight="1">
      <c r="A179" s="487"/>
      <c r="B179" s="124" t="s">
        <v>25</v>
      </c>
      <c r="C179" s="27" t="s">
        <v>37</v>
      </c>
      <c r="D179" s="198">
        <v>1</v>
      </c>
      <c r="E179" s="40" t="s">
        <v>30</v>
      </c>
      <c r="F179" s="203">
        <v>1</v>
      </c>
      <c r="G179" s="204">
        <v>1</v>
      </c>
    </row>
    <row r="180" spans="1:7" ht="14.25" customHeight="1">
      <c r="A180" s="487"/>
      <c r="B180" s="124" t="s">
        <v>24</v>
      </c>
      <c r="C180" s="27" t="s">
        <v>37</v>
      </c>
      <c r="D180" s="198">
        <v>1</v>
      </c>
      <c r="E180" s="40" t="s">
        <v>30</v>
      </c>
      <c r="F180" s="203">
        <v>1</v>
      </c>
      <c r="G180" s="204">
        <v>1</v>
      </c>
    </row>
    <row r="181" spans="1:7" ht="13.5" customHeight="1">
      <c r="A181" s="487"/>
      <c r="B181" s="124" t="s">
        <v>104</v>
      </c>
      <c r="C181" s="27" t="s">
        <v>37</v>
      </c>
      <c r="D181" s="198">
        <v>1</v>
      </c>
      <c r="E181" s="40" t="s">
        <v>30</v>
      </c>
      <c r="F181" s="203">
        <v>1</v>
      </c>
      <c r="G181" s="205">
        <v>1</v>
      </c>
    </row>
    <row r="182" spans="1:7" ht="14.25" customHeight="1" thickBot="1">
      <c r="A182" s="488"/>
      <c r="B182" s="125" t="s">
        <v>31</v>
      </c>
      <c r="C182" s="32" t="s">
        <v>37</v>
      </c>
      <c r="D182" s="199">
        <v>1</v>
      </c>
      <c r="E182" s="43" t="s">
        <v>30</v>
      </c>
      <c r="F182" s="206">
        <v>1</v>
      </c>
      <c r="G182" s="207">
        <v>1</v>
      </c>
    </row>
    <row r="183" spans="1:7" ht="12" customHeight="1" thickBot="1">
      <c r="A183" s="489" t="s">
        <v>163</v>
      </c>
      <c r="B183" s="490"/>
      <c r="C183" s="490"/>
      <c r="D183" s="490"/>
      <c r="E183" s="490"/>
      <c r="F183" s="490"/>
      <c r="G183" s="490"/>
    </row>
    <row r="184" spans="1:7" ht="46.5" customHeight="1" thickBot="1">
      <c r="A184" s="113" t="s">
        <v>344</v>
      </c>
      <c r="B184" s="281" t="s">
        <v>70</v>
      </c>
      <c r="C184" s="29" t="s">
        <v>285</v>
      </c>
      <c r="D184" s="200">
        <v>1</v>
      </c>
      <c r="E184" s="29" t="s">
        <v>72</v>
      </c>
      <c r="F184" s="200">
        <v>1</v>
      </c>
      <c r="G184" s="212">
        <v>2</v>
      </c>
    </row>
    <row r="185" spans="1:8" ht="35.25" customHeight="1">
      <c r="A185" s="282" t="s">
        <v>319</v>
      </c>
      <c r="B185" s="283" t="s">
        <v>75</v>
      </c>
      <c r="C185" s="48" t="s">
        <v>285</v>
      </c>
      <c r="D185" s="226">
        <v>1</v>
      </c>
      <c r="E185" s="48" t="s">
        <v>72</v>
      </c>
      <c r="F185" s="226">
        <v>1</v>
      </c>
      <c r="G185" s="202">
        <v>2</v>
      </c>
      <c r="H185" s="213"/>
    </row>
    <row r="186" spans="1:8" ht="42.75" customHeight="1" thickBot="1">
      <c r="A186" s="284" t="s">
        <v>320</v>
      </c>
      <c r="B186" s="242" t="s">
        <v>321</v>
      </c>
      <c r="C186" s="43" t="s">
        <v>285</v>
      </c>
      <c r="D186" s="224">
        <v>1</v>
      </c>
      <c r="E186" s="43" t="s">
        <v>72</v>
      </c>
      <c r="F186" s="224">
        <v>1</v>
      </c>
      <c r="G186" s="207">
        <v>2</v>
      </c>
      <c r="H186" s="213"/>
    </row>
    <row r="187" spans="1:7" ht="15" customHeight="1" thickBot="1">
      <c r="A187" s="491" t="s">
        <v>36</v>
      </c>
      <c r="B187" s="492"/>
      <c r="C187" s="492"/>
      <c r="D187" s="492"/>
      <c r="E187" s="492"/>
      <c r="F187" s="492"/>
      <c r="G187" s="492"/>
    </row>
    <row r="188" spans="1:7" ht="14.25" customHeight="1">
      <c r="A188" s="486" t="s">
        <v>322</v>
      </c>
      <c r="B188" s="130" t="s">
        <v>0</v>
      </c>
      <c r="C188" s="36" t="s">
        <v>37</v>
      </c>
      <c r="D188" s="197">
        <v>1</v>
      </c>
      <c r="E188" s="36" t="s">
        <v>30</v>
      </c>
      <c r="F188" s="201">
        <v>1</v>
      </c>
      <c r="G188" s="202">
        <v>1</v>
      </c>
    </row>
    <row r="189" spans="1:7" ht="12.75" customHeight="1">
      <c r="A189" s="487"/>
      <c r="B189" s="124" t="s">
        <v>25</v>
      </c>
      <c r="C189" s="27" t="s">
        <v>37</v>
      </c>
      <c r="D189" s="198">
        <v>1</v>
      </c>
      <c r="E189" s="40" t="s">
        <v>30</v>
      </c>
      <c r="F189" s="203">
        <v>1</v>
      </c>
      <c r="G189" s="204">
        <v>1</v>
      </c>
    </row>
    <row r="190" spans="1:7" ht="12.75" customHeight="1">
      <c r="A190" s="487"/>
      <c r="B190" s="124" t="s">
        <v>24</v>
      </c>
      <c r="C190" s="27" t="s">
        <v>37</v>
      </c>
      <c r="D190" s="198">
        <v>1</v>
      </c>
      <c r="E190" s="40" t="s">
        <v>30</v>
      </c>
      <c r="F190" s="203">
        <v>1</v>
      </c>
      <c r="G190" s="204">
        <v>1</v>
      </c>
    </row>
    <row r="191" spans="1:7" ht="12" customHeight="1">
      <c r="A191" s="487"/>
      <c r="B191" s="124" t="s">
        <v>104</v>
      </c>
      <c r="C191" s="27" t="s">
        <v>37</v>
      </c>
      <c r="D191" s="198">
        <v>1</v>
      </c>
      <c r="E191" s="40" t="s">
        <v>30</v>
      </c>
      <c r="F191" s="203">
        <v>1</v>
      </c>
      <c r="G191" s="205">
        <v>1</v>
      </c>
    </row>
    <row r="192" spans="1:7" ht="13.5" customHeight="1" thickBot="1">
      <c r="A192" s="488"/>
      <c r="B192" s="125" t="s">
        <v>31</v>
      </c>
      <c r="C192" s="32" t="s">
        <v>37</v>
      </c>
      <c r="D192" s="199">
        <v>1</v>
      </c>
      <c r="E192" s="43" t="s">
        <v>30</v>
      </c>
      <c r="F192" s="206">
        <v>1</v>
      </c>
      <c r="G192" s="207">
        <v>1</v>
      </c>
    </row>
    <row r="193" spans="1:7" ht="15.75" customHeight="1">
      <c r="A193" s="487" t="s">
        <v>323</v>
      </c>
      <c r="B193" s="127" t="s">
        <v>0</v>
      </c>
      <c r="C193" s="29" t="s">
        <v>37</v>
      </c>
      <c r="D193" s="200">
        <v>1</v>
      </c>
      <c r="E193" s="29" t="s">
        <v>30</v>
      </c>
      <c r="F193" s="208">
        <v>1</v>
      </c>
      <c r="G193" s="202">
        <v>1</v>
      </c>
    </row>
    <row r="194" spans="1:7" ht="21" customHeight="1" thickBot="1">
      <c r="A194" s="488"/>
      <c r="B194" s="125" t="s">
        <v>25</v>
      </c>
      <c r="C194" s="32" t="s">
        <v>37</v>
      </c>
      <c r="D194" s="199">
        <v>1</v>
      </c>
      <c r="E194" s="43" t="s">
        <v>30</v>
      </c>
      <c r="F194" s="206">
        <v>1</v>
      </c>
      <c r="G194" s="207">
        <v>1</v>
      </c>
    </row>
    <row r="195" spans="1:7" ht="14.25" customHeight="1">
      <c r="A195" s="486" t="s">
        <v>324</v>
      </c>
      <c r="B195" s="130" t="s">
        <v>0</v>
      </c>
      <c r="C195" s="36" t="s">
        <v>37</v>
      </c>
      <c r="D195" s="197">
        <v>1</v>
      </c>
      <c r="E195" s="36" t="s">
        <v>30</v>
      </c>
      <c r="F195" s="201">
        <v>1</v>
      </c>
      <c r="G195" s="202">
        <v>1</v>
      </c>
    </row>
    <row r="196" spans="1:7" ht="12.75" customHeight="1">
      <c r="A196" s="487"/>
      <c r="B196" s="124" t="s">
        <v>25</v>
      </c>
      <c r="C196" s="27" t="s">
        <v>37</v>
      </c>
      <c r="D196" s="198">
        <v>1</v>
      </c>
      <c r="E196" s="40" t="s">
        <v>30</v>
      </c>
      <c r="F196" s="203">
        <v>1</v>
      </c>
      <c r="G196" s="204">
        <v>1</v>
      </c>
    </row>
    <row r="197" spans="1:7" ht="12.75" customHeight="1">
      <c r="A197" s="487"/>
      <c r="B197" s="124" t="s">
        <v>24</v>
      </c>
      <c r="C197" s="27" t="s">
        <v>37</v>
      </c>
      <c r="D197" s="198">
        <v>1</v>
      </c>
      <c r="E197" s="40" t="s">
        <v>30</v>
      </c>
      <c r="F197" s="203">
        <v>1</v>
      </c>
      <c r="G197" s="204">
        <v>1</v>
      </c>
    </row>
    <row r="198" spans="1:7" ht="12" customHeight="1">
      <c r="A198" s="487"/>
      <c r="B198" s="124" t="s">
        <v>104</v>
      </c>
      <c r="C198" s="27" t="s">
        <v>37</v>
      </c>
      <c r="D198" s="198">
        <v>1</v>
      </c>
      <c r="E198" s="40" t="s">
        <v>30</v>
      </c>
      <c r="F198" s="203">
        <v>1</v>
      </c>
      <c r="G198" s="205">
        <v>1</v>
      </c>
    </row>
    <row r="199" spans="1:7" ht="13.5" customHeight="1" thickBot="1">
      <c r="A199" s="488"/>
      <c r="B199" s="125" t="s">
        <v>31</v>
      </c>
      <c r="C199" s="32" t="s">
        <v>37</v>
      </c>
      <c r="D199" s="199">
        <v>1</v>
      </c>
      <c r="E199" s="43" t="s">
        <v>30</v>
      </c>
      <c r="F199" s="206">
        <v>1</v>
      </c>
      <c r="G199" s="207">
        <v>1</v>
      </c>
    </row>
    <row r="200" spans="1:7" ht="15.75" thickBot="1">
      <c r="A200" s="493" t="s">
        <v>164</v>
      </c>
      <c r="B200" s="494"/>
      <c r="C200" s="494"/>
      <c r="D200" s="494"/>
      <c r="E200" s="494"/>
      <c r="F200" s="494"/>
      <c r="G200" s="494"/>
    </row>
    <row r="201" spans="1:7" ht="13.5" customHeight="1" thickBot="1">
      <c r="A201" s="489" t="s">
        <v>165</v>
      </c>
      <c r="B201" s="490"/>
      <c r="C201" s="490"/>
      <c r="D201" s="490"/>
      <c r="E201" s="490"/>
      <c r="F201" s="490"/>
      <c r="G201" s="490"/>
    </row>
    <row r="202" spans="1:7" ht="37.5" customHeight="1" thickBot="1">
      <c r="A202" s="113" t="s">
        <v>325</v>
      </c>
      <c r="B202" s="281" t="s">
        <v>76</v>
      </c>
      <c r="C202" s="278" t="s">
        <v>240</v>
      </c>
      <c r="D202" s="268">
        <v>1</v>
      </c>
      <c r="E202" s="278" t="s">
        <v>30</v>
      </c>
      <c r="F202" s="268">
        <v>1</v>
      </c>
      <c r="G202" s="279">
        <v>1</v>
      </c>
    </row>
    <row r="203" spans="1:7" ht="56.25" customHeight="1" thickBot="1">
      <c r="A203" s="113" t="s">
        <v>326</v>
      </c>
      <c r="B203" s="281" t="s">
        <v>327</v>
      </c>
      <c r="C203" s="278" t="s">
        <v>37</v>
      </c>
      <c r="D203" s="268">
        <v>1</v>
      </c>
      <c r="E203" s="278" t="s">
        <v>30</v>
      </c>
      <c r="F203" s="268">
        <v>1</v>
      </c>
      <c r="G203" s="279">
        <v>1</v>
      </c>
    </row>
    <row r="204" spans="1:7" ht="36" customHeight="1" thickBot="1">
      <c r="A204" s="285" t="s">
        <v>328</v>
      </c>
      <c r="B204" s="281" t="s">
        <v>321</v>
      </c>
      <c r="C204" s="278" t="s">
        <v>37</v>
      </c>
      <c r="D204" s="270">
        <v>1</v>
      </c>
      <c r="E204" s="278" t="s">
        <v>30</v>
      </c>
      <c r="F204" s="270">
        <v>1</v>
      </c>
      <c r="G204" s="279">
        <v>1</v>
      </c>
    </row>
    <row r="205" spans="1:7" ht="12.75" customHeight="1" thickBot="1">
      <c r="A205" s="491" t="s">
        <v>36</v>
      </c>
      <c r="B205" s="492"/>
      <c r="C205" s="492"/>
      <c r="D205" s="492"/>
      <c r="E205" s="492"/>
      <c r="F205" s="492"/>
      <c r="G205" s="492"/>
    </row>
    <row r="206" spans="1:7" ht="13.5" customHeight="1">
      <c r="A206" s="486" t="s">
        <v>330</v>
      </c>
      <c r="B206" s="130" t="s">
        <v>0</v>
      </c>
      <c r="C206" s="36" t="s">
        <v>37</v>
      </c>
      <c r="D206" s="197">
        <v>1</v>
      </c>
      <c r="E206" s="36" t="s">
        <v>30</v>
      </c>
      <c r="F206" s="201">
        <v>1</v>
      </c>
      <c r="G206" s="202">
        <v>1</v>
      </c>
    </row>
    <row r="207" spans="1:7" ht="11.25" customHeight="1">
      <c r="A207" s="487"/>
      <c r="B207" s="124" t="s">
        <v>25</v>
      </c>
      <c r="C207" s="27" t="s">
        <v>37</v>
      </c>
      <c r="D207" s="198">
        <v>1</v>
      </c>
      <c r="E207" s="40" t="s">
        <v>30</v>
      </c>
      <c r="F207" s="203">
        <v>1</v>
      </c>
      <c r="G207" s="204">
        <v>1</v>
      </c>
    </row>
    <row r="208" spans="1:7" ht="12" customHeight="1">
      <c r="A208" s="487"/>
      <c r="B208" s="124" t="s">
        <v>24</v>
      </c>
      <c r="C208" s="27" t="s">
        <v>37</v>
      </c>
      <c r="D208" s="198">
        <v>1</v>
      </c>
      <c r="E208" s="40" t="s">
        <v>30</v>
      </c>
      <c r="F208" s="203">
        <v>1</v>
      </c>
      <c r="G208" s="204">
        <v>1</v>
      </c>
    </row>
    <row r="209" spans="1:7" ht="13.5" customHeight="1">
      <c r="A209" s="487"/>
      <c r="B209" s="124" t="s">
        <v>104</v>
      </c>
      <c r="C209" s="27" t="s">
        <v>37</v>
      </c>
      <c r="D209" s="198">
        <v>1</v>
      </c>
      <c r="E209" s="40" t="s">
        <v>30</v>
      </c>
      <c r="F209" s="203">
        <v>1</v>
      </c>
      <c r="G209" s="205">
        <v>1</v>
      </c>
    </row>
    <row r="210" spans="1:7" ht="13.5" customHeight="1" thickBot="1">
      <c r="A210" s="488"/>
      <c r="B210" s="125" t="s">
        <v>31</v>
      </c>
      <c r="C210" s="32" t="s">
        <v>37</v>
      </c>
      <c r="D210" s="199">
        <v>1</v>
      </c>
      <c r="E210" s="43" t="s">
        <v>30</v>
      </c>
      <c r="F210" s="206">
        <v>1</v>
      </c>
      <c r="G210" s="207">
        <v>1</v>
      </c>
    </row>
    <row r="211" spans="1:7" ht="15">
      <c r="A211" s="487" t="s">
        <v>323</v>
      </c>
      <c r="B211" s="127" t="s">
        <v>0</v>
      </c>
      <c r="C211" s="29" t="s">
        <v>37</v>
      </c>
      <c r="D211" s="200">
        <v>1</v>
      </c>
      <c r="E211" s="29" t="s">
        <v>30</v>
      </c>
      <c r="F211" s="208">
        <v>1</v>
      </c>
      <c r="G211" s="202">
        <v>1</v>
      </c>
    </row>
    <row r="212" spans="1:7" ht="18" customHeight="1" thickBot="1">
      <c r="A212" s="488"/>
      <c r="B212" s="125" t="s">
        <v>25</v>
      </c>
      <c r="C212" s="32" t="s">
        <v>37</v>
      </c>
      <c r="D212" s="199">
        <v>1</v>
      </c>
      <c r="E212" s="43" t="s">
        <v>30</v>
      </c>
      <c r="F212" s="206">
        <v>1</v>
      </c>
      <c r="G212" s="207">
        <v>1</v>
      </c>
    </row>
    <row r="213" spans="1:7" ht="13.5" customHeight="1">
      <c r="A213" s="487" t="s">
        <v>329</v>
      </c>
      <c r="B213" s="130" t="s">
        <v>0</v>
      </c>
      <c r="C213" s="36" t="s">
        <v>37</v>
      </c>
      <c r="D213" s="197">
        <v>1</v>
      </c>
      <c r="E213" s="36" t="s">
        <v>30</v>
      </c>
      <c r="F213" s="201">
        <v>1</v>
      </c>
      <c r="G213" s="202">
        <v>1</v>
      </c>
    </row>
    <row r="214" spans="1:7" ht="12.75" customHeight="1">
      <c r="A214" s="487"/>
      <c r="B214" s="124" t="s">
        <v>25</v>
      </c>
      <c r="C214" s="27" t="s">
        <v>37</v>
      </c>
      <c r="D214" s="198">
        <v>1</v>
      </c>
      <c r="E214" s="40" t="s">
        <v>30</v>
      </c>
      <c r="F214" s="203">
        <v>1</v>
      </c>
      <c r="G214" s="204">
        <v>1</v>
      </c>
    </row>
    <row r="215" spans="1:7" ht="15" customHeight="1">
      <c r="A215" s="487"/>
      <c r="B215" s="124" t="s">
        <v>24</v>
      </c>
      <c r="C215" s="27" t="s">
        <v>37</v>
      </c>
      <c r="D215" s="198">
        <v>1</v>
      </c>
      <c r="E215" s="40" t="s">
        <v>30</v>
      </c>
      <c r="F215" s="203">
        <v>1</v>
      </c>
      <c r="G215" s="204">
        <v>1</v>
      </c>
    </row>
    <row r="216" spans="1:7" ht="13.5" customHeight="1">
      <c r="A216" s="487"/>
      <c r="B216" s="124" t="s">
        <v>104</v>
      </c>
      <c r="C216" s="27" t="s">
        <v>37</v>
      </c>
      <c r="D216" s="198">
        <v>1</v>
      </c>
      <c r="E216" s="40" t="s">
        <v>30</v>
      </c>
      <c r="F216" s="203">
        <v>1</v>
      </c>
      <c r="G216" s="205">
        <v>1</v>
      </c>
    </row>
    <row r="217" spans="1:7" ht="10.5" customHeight="1" thickBot="1">
      <c r="A217" s="488"/>
      <c r="B217" s="125" t="s">
        <v>31</v>
      </c>
      <c r="C217" s="32" t="s">
        <v>37</v>
      </c>
      <c r="D217" s="199">
        <v>1</v>
      </c>
      <c r="E217" s="43" t="s">
        <v>30</v>
      </c>
      <c r="F217" s="206">
        <v>1</v>
      </c>
      <c r="G217" s="207">
        <v>1</v>
      </c>
    </row>
    <row r="218" spans="1:7" ht="13.5" customHeight="1" thickBot="1">
      <c r="A218" s="489" t="s">
        <v>166</v>
      </c>
      <c r="B218" s="490"/>
      <c r="C218" s="490"/>
      <c r="D218" s="490"/>
      <c r="E218" s="490"/>
      <c r="F218" s="490"/>
      <c r="G218" s="490"/>
    </row>
    <row r="219" spans="1:7" ht="54.75" customHeight="1">
      <c r="A219" s="259" t="s">
        <v>331</v>
      </c>
      <c r="B219" s="122" t="s">
        <v>76</v>
      </c>
      <c r="C219" s="21" t="s">
        <v>241</v>
      </c>
      <c r="D219" s="209">
        <v>1</v>
      </c>
      <c r="E219" s="21" t="s">
        <v>72</v>
      </c>
      <c r="F219" s="209">
        <v>1</v>
      </c>
      <c r="G219" s="202">
        <v>2</v>
      </c>
    </row>
    <row r="220" spans="1:7" ht="78" customHeight="1">
      <c r="A220" s="259" t="s">
        <v>332</v>
      </c>
      <c r="B220" s="122" t="s">
        <v>77</v>
      </c>
      <c r="C220" s="25" t="s">
        <v>37</v>
      </c>
      <c r="D220" s="210">
        <v>1</v>
      </c>
      <c r="E220" s="25" t="s">
        <v>30</v>
      </c>
      <c r="F220" s="210">
        <v>1</v>
      </c>
      <c r="G220" s="204">
        <v>1</v>
      </c>
    </row>
    <row r="221" spans="1:7" ht="35.25" customHeight="1" thickBot="1">
      <c r="A221" s="259" t="s">
        <v>333</v>
      </c>
      <c r="B221" s="125" t="s">
        <v>78</v>
      </c>
      <c r="C221" s="43" t="s">
        <v>37</v>
      </c>
      <c r="D221" s="211">
        <v>1</v>
      </c>
      <c r="E221" s="43" t="s">
        <v>30</v>
      </c>
      <c r="F221" s="211">
        <v>1</v>
      </c>
      <c r="G221" s="207">
        <v>1</v>
      </c>
    </row>
    <row r="222" spans="1:7" ht="12.75" customHeight="1" thickBot="1">
      <c r="A222" s="491" t="s">
        <v>36</v>
      </c>
      <c r="B222" s="492"/>
      <c r="C222" s="492"/>
      <c r="D222" s="492"/>
      <c r="E222" s="492"/>
      <c r="F222" s="492"/>
      <c r="G222" s="492"/>
    </row>
    <row r="223" spans="1:7" ht="12.75" customHeight="1">
      <c r="A223" s="486" t="s">
        <v>334</v>
      </c>
      <c r="B223" s="130" t="s">
        <v>0</v>
      </c>
      <c r="C223" s="36" t="s">
        <v>37</v>
      </c>
      <c r="D223" s="197">
        <v>1</v>
      </c>
      <c r="E223" s="36" t="s">
        <v>30</v>
      </c>
      <c r="F223" s="201">
        <v>1</v>
      </c>
      <c r="G223" s="202">
        <v>1</v>
      </c>
    </row>
    <row r="224" spans="1:7" ht="13.5" customHeight="1">
      <c r="A224" s="487"/>
      <c r="B224" s="124" t="s">
        <v>25</v>
      </c>
      <c r="C224" s="27" t="s">
        <v>37</v>
      </c>
      <c r="D224" s="198">
        <v>1</v>
      </c>
      <c r="E224" s="40" t="s">
        <v>30</v>
      </c>
      <c r="F224" s="203">
        <v>1</v>
      </c>
      <c r="G224" s="204">
        <v>1</v>
      </c>
    </row>
    <row r="225" spans="1:7" ht="12" customHeight="1">
      <c r="A225" s="487"/>
      <c r="B225" s="124" t="s">
        <v>24</v>
      </c>
      <c r="C225" s="27" t="s">
        <v>37</v>
      </c>
      <c r="D225" s="198">
        <v>1</v>
      </c>
      <c r="E225" s="40" t="s">
        <v>30</v>
      </c>
      <c r="F225" s="203">
        <v>1</v>
      </c>
      <c r="G225" s="204">
        <v>1</v>
      </c>
    </row>
    <row r="226" spans="1:7" ht="13.5" customHeight="1">
      <c r="A226" s="487"/>
      <c r="B226" s="124" t="s">
        <v>104</v>
      </c>
      <c r="C226" s="27" t="s">
        <v>37</v>
      </c>
      <c r="D226" s="198">
        <v>1</v>
      </c>
      <c r="E226" s="40" t="s">
        <v>30</v>
      </c>
      <c r="F226" s="203">
        <v>1</v>
      </c>
      <c r="G226" s="205">
        <v>1</v>
      </c>
    </row>
    <row r="227" spans="1:7" ht="14.25" customHeight="1" thickBot="1">
      <c r="A227" s="488"/>
      <c r="B227" s="125" t="s">
        <v>31</v>
      </c>
      <c r="C227" s="32" t="s">
        <v>37</v>
      </c>
      <c r="D227" s="199">
        <v>1</v>
      </c>
      <c r="E227" s="43" t="s">
        <v>30</v>
      </c>
      <c r="F227" s="206">
        <v>1</v>
      </c>
      <c r="G227" s="207">
        <v>1</v>
      </c>
    </row>
    <row r="228" spans="1:7" ht="13.5" customHeight="1">
      <c r="A228" s="486" t="s">
        <v>335</v>
      </c>
      <c r="B228" s="130" t="s">
        <v>0</v>
      </c>
      <c r="C228" s="36" t="s">
        <v>37</v>
      </c>
      <c r="D228" s="197">
        <v>1</v>
      </c>
      <c r="E228" s="36" t="s">
        <v>30</v>
      </c>
      <c r="F228" s="201">
        <v>1</v>
      </c>
      <c r="G228" s="202">
        <v>1</v>
      </c>
    </row>
    <row r="229" spans="1:7" ht="12.75" customHeight="1">
      <c r="A229" s="487"/>
      <c r="B229" s="124" t="s">
        <v>25</v>
      </c>
      <c r="C229" s="27" t="s">
        <v>37</v>
      </c>
      <c r="D229" s="198">
        <v>1</v>
      </c>
      <c r="E229" s="40" t="s">
        <v>30</v>
      </c>
      <c r="F229" s="203">
        <v>1</v>
      </c>
      <c r="G229" s="204">
        <v>1</v>
      </c>
    </row>
    <row r="230" spans="1:7" ht="10.5" customHeight="1">
      <c r="A230" s="487"/>
      <c r="B230" s="124" t="s">
        <v>24</v>
      </c>
      <c r="C230" s="27" t="s">
        <v>37</v>
      </c>
      <c r="D230" s="198">
        <v>1</v>
      </c>
      <c r="E230" s="40" t="s">
        <v>30</v>
      </c>
      <c r="F230" s="203">
        <v>1</v>
      </c>
      <c r="G230" s="204">
        <v>1</v>
      </c>
    </row>
    <row r="231" spans="1:7" ht="11.25" customHeight="1">
      <c r="A231" s="487"/>
      <c r="B231" s="124" t="s">
        <v>104</v>
      </c>
      <c r="C231" s="27" t="s">
        <v>37</v>
      </c>
      <c r="D231" s="198">
        <v>1</v>
      </c>
      <c r="E231" s="40" t="s">
        <v>30</v>
      </c>
      <c r="F231" s="203">
        <v>1</v>
      </c>
      <c r="G231" s="204">
        <v>1</v>
      </c>
    </row>
    <row r="232" spans="1:7" ht="12" customHeight="1" thickBot="1">
      <c r="A232" s="487"/>
      <c r="B232" s="124" t="s">
        <v>31</v>
      </c>
      <c r="C232" s="27" t="s">
        <v>37</v>
      </c>
      <c r="D232" s="198">
        <v>1</v>
      </c>
      <c r="E232" s="40" t="s">
        <v>30</v>
      </c>
      <c r="F232" s="203">
        <v>1</v>
      </c>
      <c r="G232" s="204">
        <v>1</v>
      </c>
    </row>
    <row r="233" spans="1:7" ht="21" customHeight="1" thickBot="1">
      <c r="A233" s="497" t="s">
        <v>167</v>
      </c>
      <c r="B233" s="498"/>
      <c r="C233" s="498"/>
      <c r="D233" s="498"/>
      <c r="E233" s="498"/>
      <c r="F233" s="498"/>
      <c r="G233" s="498"/>
    </row>
    <row r="234" spans="1:7" ht="22.5" customHeight="1" thickBot="1">
      <c r="A234" s="489" t="s">
        <v>168</v>
      </c>
      <c r="B234" s="490"/>
      <c r="C234" s="490"/>
      <c r="D234" s="490"/>
      <c r="E234" s="490"/>
      <c r="F234" s="490"/>
      <c r="G234" s="490"/>
    </row>
    <row r="235" spans="1:7" ht="22.5" customHeight="1">
      <c r="A235" s="486" t="s">
        <v>339</v>
      </c>
      <c r="B235" s="132" t="s">
        <v>336</v>
      </c>
      <c r="C235" s="289" t="s">
        <v>84</v>
      </c>
      <c r="D235" s="221">
        <v>1</v>
      </c>
      <c r="E235" s="48" t="s">
        <v>85</v>
      </c>
      <c r="F235" s="221">
        <v>1</v>
      </c>
      <c r="G235" s="202">
        <v>1</v>
      </c>
    </row>
    <row r="236" spans="1:7" ht="21" customHeight="1" thickBot="1">
      <c r="A236" s="488"/>
      <c r="B236" s="131" t="s">
        <v>321</v>
      </c>
      <c r="C236" s="290" t="s">
        <v>84</v>
      </c>
      <c r="D236" s="280">
        <v>1</v>
      </c>
      <c r="E236" s="33" t="s">
        <v>85</v>
      </c>
      <c r="F236" s="280">
        <v>1</v>
      </c>
      <c r="G236" s="286">
        <v>1</v>
      </c>
    </row>
    <row r="237" spans="1:7" ht="21.75" customHeight="1">
      <c r="A237" s="486" t="s">
        <v>340</v>
      </c>
      <c r="B237" s="132" t="s">
        <v>337</v>
      </c>
      <c r="C237" s="289" t="s">
        <v>84</v>
      </c>
      <c r="D237" s="221">
        <v>1</v>
      </c>
      <c r="E237" s="48" t="s">
        <v>85</v>
      </c>
      <c r="F237" s="221">
        <v>1</v>
      </c>
      <c r="G237" s="202">
        <v>1</v>
      </c>
    </row>
    <row r="238" spans="1:7" ht="21.75" customHeight="1" thickBot="1">
      <c r="A238" s="488"/>
      <c r="B238" s="125" t="s">
        <v>321</v>
      </c>
      <c r="C238" s="290" t="s">
        <v>84</v>
      </c>
      <c r="D238" s="211">
        <v>1</v>
      </c>
      <c r="E238" s="43" t="s">
        <v>85</v>
      </c>
      <c r="F238" s="211">
        <v>1</v>
      </c>
      <c r="G238" s="207">
        <v>1</v>
      </c>
    </row>
    <row r="239" spans="1:7" ht="23.25" customHeight="1">
      <c r="A239" s="495" t="s">
        <v>341</v>
      </c>
      <c r="B239" s="283" t="s">
        <v>338</v>
      </c>
      <c r="C239" s="289" t="s">
        <v>84</v>
      </c>
      <c r="D239" s="226">
        <v>1</v>
      </c>
      <c r="E239" s="48" t="s">
        <v>85</v>
      </c>
      <c r="F239" s="226">
        <v>1</v>
      </c>
      <c r="G239" s="202">
        <v>1</v>
      </c>
    </row>
    <row r="240" spans="1:7" ht="22.5" customHeight="1" thickBot="1">
      <c r="A240" s="496"/>
      <c r="B240" s="242" t="s">
        <v>321</v>
      </c>
      <c r="C240" s="291" t="s">
        <v>84</v>
      </c>
      <c r="D240" s="224">
        <v>1</v>
      </c>
      <c r="E240" s="43" t="s">
        <v>85</v>
      </c>
      <c r="F240" s="224">
        <v>1</v>
      </c>
      <c r="G240" s="207">
        <v>1</v>
      </c>
    </row>
    <row r="241" spans="1:7" ht="12" customHeight="1" thickBot="1">
      <c r="A241" s="491" t="s">
        <v>36</v>
      </c>
      <c r="B241" s="492"/>
      <c r="C241" s="492"/>
      <c r="D241" s="492"/>
      <c r="E241" s="492"/>
      <c r="F241" s="492"/>
      <c r="G241" s="492"/>
    </row>
    <row r="242" spans="1:7" ht="20.25" customHeight="1">
      <c r="A242" s="487" t="s">
        <v>342</v>
      </c>
      <c r="B242" s="127" t="s">
        <v>0</v>
      </c>
      <c r="C242" s="29" t="s">
        <v>84</v>
      </c>
      <c r="D242" s="200">
        <v>1</v>
      </c>
      <c r="E242" s="29" t="s">
        <v>85</v>
      </c>
      <c r="F242" s="208">
        <v>1</v>
      </c>
      <c r="G242" s="202">
        <v>1</v>
      </c>
    </row>
    <row r="243" spans="1:7" ht="21.75" thickBot="1">
      <c r="A243" s="488"/>
      <c r="B243" s="125" t="s">
        <v>25</v>
      </c>
      <c r="C243" s="32" t="s">
        <v>84</v>
      </c>
      <c r="D243" s="199">
        <v>1</v>
      </c>
      <c r="E243" s="43" t="s">
        <v>85</v>
      </c>
      <c r="F243" s="206">
        <v>1</v>
      </c>
      <c r="G243" s="207">
        <v>1</v>
      </c>
    </row>
    <row r="244" spans="1:7" ht="21" customHeight="1">
      <c r="A244" s="486" t="s">
        <v>310</v>
      </c>
      <c r="B244" s="130" t="s">
        <v>0</v>
      </c>
      <c r="C244" s="36" t="s">
        <v>84</v>
      </c>
      <c r="D244" s="197">
        <v>1</v>
      </c>
      <c r="E244" s="36" t="s">
        <v>85</v>
      </c>
      <c r="F244" s="201">
        <v>1</v>
      </c>
      <c r="G244" s="202">
        <v>1</v>
      </c>
    </row>
    <row r="245" spans="1:7" ht="21" customHeight="1">
      <c r="A245" s="487"/>
      <c r="B245" s="124" t="s">
        <v>25</v>
      </c>
      <c r="C245" s="27" t="s">
        <v>84</v>
      </c>
      <c r="D245" s="198">
        <v>1</v>
      </c>
      <c r="E245" s="40" t="s">
        <v>85</v>
      </c>
      <c r="F245" s="203">
        <v>1</v>
      </c>
      <c r="G245" s="204">
        <v>1</v>
      </c>
    </row>
    <row r="246" spans="1:7" ht="21.75" customHeight="1">
      <c r="A246" s="487"/>
      <c r="B246" s="124" t="s">
        <v>24</v>
      </c>
      <c r="C246" s="27" t="s">
        <v>84</v>
      </c>
      <c r="D246" s="198">
        <v>1</v>
      </c>
      <c r="E246" s="40" t="s">
        <v>85</v>
      </c>
      <c r="F246" s="203">
        <v>1</v>
      </c>
      <c r="G246" s="204">
        <v>1</v>
      </c>
    </row>
    <row r="247" spans="1:7" ht="20.25" customHeight="1">
      <c r="A247" s="487"/>
      <c r="B247" s="124" t="s">
        <v>104</v>
      </c>
      <c r="C247" s="27" t="s">
        <v>84</v>
      </c>
      <c r="D247" s="198">
        <v>1</v>
      </c>
      <c r="E247" s="40" t="s">
        <v>85</v>
      </c>
      <c r="F247" s="203">
        <v>1</v>
      </c>
      <c r="G247" s="205">
        <v>1</v>
      </c>
    </row>
    <row r="248" spans="1:7" ht="20.25" customHeight="1" thickBot="1">
      <c r="A248" s="488"/>
      <c r="B248" s="125" t="s">
        <v>31</v>
      </c>
      <c r="C248" s="32" t="s">
        <v>84</v>
      </c>
      <c r="D248" s="199">
        <v>1</v>
      </c>
      <c r="E248" s="43" t="s">
        <v>85</v>
      </c>
      <c r="F248" s="206">
        <v>1</v>
      </c>
      <c r="G248" s="207">
        <v>1</v>
      </c>
    </row>
  </sheetData>
  <sheetProtection/>
  <mergeCells count="87">
    <mergeCell ref="A83:A84"/>
    <mergeCell ref="A85:A86"/>
    <mergeCell ref="A60:G60"/>
    <mergeCell ref="A26:A30"/>
    <mergeCell ref="A6:A13"/>
    <mergeCell ref="A16:G16"/>
    <mergeCell ref="A17:A18"/>
    <mergeCell ref="A19:A25"/>
    <mergeCell ref="A56:G56"/>
    <mergeCell ref="A45:G45"/>
    <mergeCell ref="A48:G48"/>
    <mergeCell ref="A54:G54"/>
    <mergeCell ref="A36:G36"/>
    <mergeCell ref="A39:G39"/>
    <mergeCell ref="A40:A44"/>
    <mergeCell ref="A49:A53"/>
    <mergeCell ref="B1:G1"/>
    <mergeCell ref="C2:G2"/>
    <mergeCell ref="A4:F4"/>
    <mergeCell ref="A5:G5"/>
    <mergeCell ref="A111:A112"/>
    <mergeCell ref="A139:G139"/>
    <mergeCell ref="A61:A65"/>
    <mergeCell ref="A66:G66"/>
    <mergeCell ref="A67:G67"/>
    <mergeCell ref="A70:A74"/>
    <mergeCell ref="A87:G87"/>
    <mergeCell ref="A89:A90"/>
    <mergeCell ref="A78:A80"/>
    <mergeCell ref="A81:A82"/>
    <mergeCell ref="A126:A128"/>
    <mergeCell ref="A132:A133"/>
    <mergeCell ref="A152:G152"/>
    <mergeCell ref="A154:G154"/>
    <mergeCell ref="A99:G99"/>
    <mergeCell ref="A134:A138"/>
    <mergeCell ref="A100:A104"/>
    <mergeCell ref="A105:G105"/>
    <mergeCell ref="A106:G106"/>
    <mergeCell ref="A110:G110"/>
    <mergeCell ref="A206:A210"/>
    <mergeCell ref="A235:A236"/>
    <mergeCell ref="A233:G233"/>
    <mergeCell ref="A141:G141"/>
    <mergeCell ref="A147:A151"/>
    <mergeCell ref="A113:A117"/>
    <mergeCell ref="A125:G125"/>
    <mergeCell ref="A129:A130"/>
    <mergeCell ref="A131:G131"/>
    <mergeCell ref="A142:A146"/>
    <mergeCell ref="A200:G200"/>
    <mergeCell ref="A201:G201"/>
    <mergeCell ref="A218:G218"/>
    <mergeCell ref="A222:G222"/>
    <mergeCell ref="A183:G183"/>
    <mergeCell ref="A187:G187"/>
    <mergeCell ref="A188:A192"/>
    <mergeCell ref="A213:A217"/>
    <mergeCell ref="A211:A212"/>
    <mergeCell ref="A205:G205"/>
    <mergeCell ref="A228:A232"/>
    <mergeCell ref="A223:A227"/>
    <mergeCell ref="A244:A248"/>
    <mergeCell ref="A237:A238"/>
    <mergeCell ref="A239:A240"/>
    <mergeCell ref="A242:A243"/>
    <mergeCell ref="A234:G234"/>
    <mergeCell ref="A241:G241"/>
    <mergeCell ref="A31:A35"/>
    <mergeCell ref="A92:G92"/>
    <mergeCell ref="A118:A119"/>
    <mergeCell ref="A120:A124"/>
    <mergeCell ref="A93:G93"/>
    <mergeCell ref="A95:G95"/>
    <mergeCell ref="A77:G77"/>
    <mergeCell ref="A75:G75"/>
    <mergeCell ref="A69:G69"/>
    <mergeCell ref="A58:G58"/>
    <mergeCell ref="A155:A159"/>
    <mergeCell ref="A169:A170"/>
    <mergeCell ref="A193:A194"/>
    <mergeCell ref="A195:A199"/>
    <mergeCell ref="A160:A164"/>
    <mergeCell ref="A178:A182"/>
    <mergeCell ref="A171:A177"/>
    <mergeCell ref="A165:G165"/>
    <mergeCell ref="A168:G168"/>
  </mergeCells>
  <printOptions/>
  <pageMargins left="0.7" right="0.7" top="0.75" bottom="0.75" header="0.3" footer="0.3"/>
  <pageSetup fitToHeight="3"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G67"/>
  <sheetViews>
    <sheetView showGridLines="0" view="pageBreakPreview" zoomScale="125" zoomScaleSheetLayoutView="125" workbookViewId="0" topLeftCell="A1">
      <selection activeCell="G7" sqref="G7"/>
    </sheetView>
  </sheetViews>
  <sheetFormatPr defaultColWidth="9.140625" defaultRowHeight="15"/>
  <cols>
    <col min="1" max="1" width="17.00390625" style="256" customWidth="1"/>
    <col min="2" max="2" width="17.7109375" style="133" customWidth="1"/>
    <col min="3" max="3" width="22.57421875" style="133" customWidth="1"/>
    <col min="4" max="4" width="7.28125" style="0" customWidth="1"/>
    <col min="5" max="5" width="9.28125" style="0" customWidth="1"/>
    <col min="6" max="6" width="9.00390625" style="0" customWidth="1"/>
    <col min="7" max="7" width="12.7109375" style="0" customWidth="1"/>
  </cols>
  <sheetData>
    <row r="1" spans="2:7" ht="15.75" customHeight="1" thickBot="1">
      <c r="B1" s="501"/>
      <c r="C1" s="501"/>
      <c r="D1" s="501"/>
      <c r="E1" s="501"/>
      <c r="F1" s="501"/>
      <c r="G1" s="501"/>
    </row>
    <row r="2" spans="1:7" ht="15.75" customHeight="1" thickBot="1">
      <c r="A2" s="257"/>
      <c r="B2" s="128"/>
      <c r="C2" s="502"/>
      <c r="D2" s="502"/>
      <c r="E2" s="502"/>
      <c r="F2" s="502"/>
      <c r="G2" s="502"/>
    </row>
    <row r="3" spans="1:7" ht="33" customHeight="1" thickBot="1">
      <c r="A3" s="258"/>
      <c r="B3" s="129" t="s">
        <v>16</v>
      </c>
      <c r="C3" s="295" t="s">
        <v>15</v>
      </c>
      <c r="D3" s="9" t="s">
        <v>204</v>
      </c>
      <c r="E3" s="7" t="s">
        <v>29</v>
      </c>
      <c r="F3" s="7" t="s">
        <v>206</v>
      </c>
      <c r="G3" s="110" t="s">
        <v>205</v>
      </c>
    </row>
    <row r="4" spans="1:7" ht="24.75" customHeight="1" thickBot="1">
      <c r="A4" s="503"/>
      <c r="B4" s="504"/>
      <c r="C4" s="504"/>
      <c r="D4" s="504"/>
      <c r="E4" s="504"/>
      <c r="F4" s="504"/>
      <c r="G4" s="516"/>
    </row>
    <row r="5" spans="1:7" ht="12.75" customHeight="1" thickBot="1">
      <c r="A5" s="505" t="s">
        <v>126</v>
      </c>
      <c r="B5" s="506"/>
      <c r="C5" s="506"/>
      <c r="D5" s="506"/>
      <c r="E5" s="506"/>
      <c r="F5" s="506"/>
      <c r="G5" s="506"/>
    </row>
    <row r="6" spans="1:7" ht="24.75" customHeight="1">
      <c r="A6" s="486" t="s">
        <v>345</v>
      </c>
      <c r="B6" s="122" t="s">
        <v>123</v>
      </c>
      <c r="C6" s="296" t="s">
        <v>242</v>
      </c>
      <c r="D6" s="217">
        <f>24*60/6</f>
        <v>240</v>
      </c>
      <c r="E6" s="21" t="s">
        <v>30</v>
      </c>
      <c r="F6" s="218">
        <f>365/2</f>
        <v>182.5</v>
      </c>
      <c r="G6" s="227">
        <v>1</v>
      </c>
    </row>
    <row r="7" spans="1:7" ht="31.5" customHeight="1" thickBot="1">
      <c r="A7" s="487"/>
      <c r="B7" s="127"/>
      <c r="C7" s="297" t="s">
        <v>243</v>
      </c>
      <c r="D7" s="200">
        <f>24*60/6</f>
        <v>240</v>
      </c>
      <c r="E7" s="29" t="s">
        <v>30</v>
      </c>
      <c r="F7" s="208">
        <f>365/2</f>
        <v>182.5</v>
      </c>
      <c r="G7" s="292">
        <v>1</v>
      </c>
    </row>
    <row r="8" spans="1:7" ht="59.25" customHeight="1" thickBot="1">
      <c r="A8" s="293" t="s">
        <v>346</v>
      </c>
      <c r="B8" s="277" t="s">
        <v>124</v>
      </c>
      <c r="C8" s="281" t="s">
        <v>125</v>
      </c>
      <c r="D8" s="268">
        <v>1</v>
      </c>
      <c r="E8" s="278" t="s">
        <v>144</v>
      </c>
      <c r="F8" s="269">
        <f>365/2</f>
        <v>182.5</v>
      </c>
      <c r="G8" s="294">
        <v>2</v>
      </c>
    </row>
    <row r="9" spans="1:7" ht="12.75" customHeight="1" thickBot="1">
      <c r="A9" s="491" t="s">
        <v>36</v>
      </c>
      <c r="B9" s="492"/>
      <c r="C9" s="492"/>
      <c r="D9" s="492"/>
      <c r="E9" s="492"/>
      <c r="F9" s="492"/>
      <c r="G9" s="492"/>
    </row>
    <row r="10" spans="1:7" ht="14.25" customHeight="1">
      <c r="A10" s="486" t="s">
        <v>347</v>
      </c>
      <c r="B10" s="130" t="s">
        <v>0</v>
      </c>
      <c r="C10" s="298" t="s">
        <v>37</v>
      </c>
      <c r="D10" s="197">
        <v>1</v>
      </c>
      <c r="E10" s="36" t="s">
        <v>30</v>
      </c>
      <c r="F10" s="201">
        <v>1</v>
      </c>
      <c r="G10" s="228">
        <v>1</v>
      </c>
    </row>
    <row r="11" spans="1:7" ht="14.25" customHeight="1">
      <c r="A11" s="487"/>
      <c r="B11" s="124" t="s">
        <v>25</v>
      </c>
      <c r="C11" s="299" t="s">
        <v>37</v>
      </c>
      <c r="D11" s="198">
        <v>1</v>
      </c>
      <c r="E11" s="40" t="s">
        <v>30</v>
      </c>
      <c r="F11" s="203">
        <v>1</v>
      </c>
      <c r="G11" s="229">
        <v>1</v>
      </c>
    </row>
    <row r="12" spans="1:7" ht="12" customHeight="1">
      <c r="A12" s="487"/>
      <c r="B12" s="124" t="s">
        <v>24</v>
      </c>
      <c r="C12" s="299" t="s">
        <v>37</v>
      </c>
      <c r="D12" s="198">
        <v>1</v>
      </c>
      <c r="E12" s="40" t="s">
        <v>30</v>
      </c>
      <c r="F12" s="203">
        <v>1</v>
      </c>
      <c r="G12" s="229">
        <v>1</v>
      </c>
    </row>
    <row r="13" spans="1:7" ht="13.5" customHeight="1">
      <c r="A13" s="487"/>
      <c r="B13" s="124" t="s">
        <v>104</v>
      </c>
      <c r="C13" s="299" t="s">
        <v>37</v>
      </c>
      <c r="D13" s="198">
        <v>1</v>
      </c>
      <c r="E13" s="40" t="s">
        <v>30</v>
      </c>
      <c r="F13" s="203">
        <v>1</v>
      </c>
      <c r="G13" s="229">
        <v>1</v>
      </c>
    </row>
    <row r="14" spans="1:7" ht="24.75" customHeight="1" thickBot="1">
      <c r="A14" s="488"/>
      <c r="B14" s="125" t="s">
        <v>31</v>
      </c>
      <c r="C14" s="300" t="s">
        <v>37</v>
      </c>
      <c r="D14" s="199">
        <v>1</v>
      </c>
      <c r="E14" s="43" t="s">
        <v>30</v>
      </c>
      <c r="F14" s="206">
        <v>1</v>
      </c>
      <c r="G14" s="230">
        <v>1</v>
      </c>
    </row>
    <row r="15" spans="1:7" ht="14.25" customHeight="1">
      <c r="A15" s="486" t="s">
        <v>348</v>
      </c>
      <c r="B15" s="130" t="s">
        <v>0</v>
      </c>
      <c r="C15" s="298" t="s">
        <v>37</v>
      </c>
      <c r="D15" s="197">
        <v>1</v>
      </c>
      <c r="E15" s="36" t="s">
        <v>30</v>
      </c>
      <c r="F15" s="201">
        <v>1</v>
      </c>
      <c r="G15" s="228">
        <v>1</v>
      </c>
    </row>
    <row r="16" spans="1:7" ht="12" customHeight="1">
      <c r="A16" s="487"/>
      <c r="B16" s="124" t="s">
        <v>25</v>
      </c>
      <c r="C16" s="299" t="s">
        <v>37</v>
      </c>
      <c r="D16" s="198">
        <v>1</v>
      </c>
      <c r="E16" s="40" t="s">
        <v>30</v>
      </c>
      <c r="F16" s="203">
        <v>1</v>
      </c>
      <c r="G16" s="229">
        <v>1</v>
      </c>
    </row>
    <row r="17" spans="1:7" ht="12" customHeight="1">
      <c r="A17" s="487"/>
      <c r="B17" s="124" t="s">
        <v>24</v>
      </c>
      <c r="C17" s="299" t="s">
        <v>37</v>
      </c>
      <c r="D17" s="198">
        <v>1</v>
      </c>
      <c r="E17" s="40" t="s">
        <v>30</v>
      </c>
      <c r="F17" s="203">
        <v>1</v>
      </c>
      <c r="G17" s="229">
        <v>1</v>
      </c>
    </row>
    <row r="18" spans="1:7" ht="12" customHeight="1">
      <c r="A18" s="487"/>
      <c r="B18" s="124" t="s">
        <v>104</v>
      </c>
      <c r="C18" s="299" t="s">
        <v>37</v>
      </c>
      <c r="D18" s="198">
        <v>1</v>
      </c>
      <c r="E18" s="40" t="s">
        <v>30</v>
      </c>
      <c r="F18" s="203">
        <v>1</v>
      </c>
      <c r="G18" s="229">
        <v>1</v>
      </c>
    </row>
    <row r="19" spans="1:7" ht="13.5" customHeight="1">
      <c r="A19" s="487"/>
      <c r="B19" s="124" t="s">
        <v>32</v>
      </c>
      <c r="C19" s="299" t="s">
        <v>37</v>
      </c>
      <c r="D19" s="198">
        <v>1</v>
      </c>
      <c r="E19" s="40" t="s">
        <v>30</v>
      </c>
      <c r="F19" s="203">
        <v>1</v>
      </c>
      <c r="G19" s="229">
        <v>1</v>
      </c>
    </row>
    <row r="20" spans="1:7" ht="21">
      <c r="A20" s="487"/>
      <c r="B20" s="124" t="s">
        <v>31</v>
      </c>
      <c r="C20" s="299" t="s">
        <v>37</v>
      </c>
      <c r="D20" s="198">
        <v>1</v>
      </c>
      <c r="E20" s="40" t="s">
        <v>30</v>
      </c>
      <c r="F20" s="203">
        <v>1</v>
      </c>
      <c r="G20" s="229">
        <v>1</v>
      </c>
    </row>
    <row r="21" spans="1:7" ht="12.75" customHeight="1" thickBot="1">
      <c r="A21" s="488"/>
      <c r="B21" s="125" t="s">
        <v>33</v>
      </c>
      <c r="C21" s="300" t="s">
        <v>37</v>
      </c>
      <c r="D21" s="199">
        <v>1</v>
      </c>
      <c r="E21" s="43" t="s">
        <v>30</v>
      </c>
      <c r="F21" s="206">
        <v>1</v>
      </c>
      <c r="G21" s="230">
        <v>1</v>
      </c>
    </row>
    <row r="22" spans="1:7" ht="12" customHeight="1" thickBot="1">
      <c r="A22" s="489" t="s">
        <v>224</v>
      </c>
      <c r="B22" s="490"/>
      <c r="C22" s="490"/>
      <c r="D22" s="490"/>
      <c r="E22" s="490"/>
      <c r="F22" s="490"/>
      <c r="G22" s="490"/>
    </row>
    <row r="23" spans="1:7" ht="21">
      <c r="A23" s="487" t="s">
        <v>349</v>
      </c>
      <c r="B23" s="122" t="s">
        <v>136</v>
      </c>
      <c r="C23" s="296" t="s">
        <v>244</v>
      </c>
      <c r="D23" s="217">
        <v>1</v>
      </c>
      <c r="E23" s="21" t="s">
        <v>85</v>
      </c>
      <c r="F23" s="218">
        <v>1</v>
      </c>
      <c r="G23" s="231">
        <v>1</v>
      </c>
    </row>
    <row r="24" spans="1:7" ht="21">
      <c r="A24" s="487"/>
      <c r="B24" s="122" t="s">
        <v>321</v>
      </c>
      <c r="C24" s="296" t="s">
        <v>244</v>
      </c>
      <c r="D24" s="217">
        <v>1</v>
      </c>
      <c r="E24" s="21" t="s">
        <v>85</v>
      </c>
      <c r="F24" s="218">
        <v>1</v>
      </c>
      <c r="G24" s="231">
        <v>1</v>
      </c>
    </row>
    <row r="25" spans="1:7" ht="21">
      <c r="A25" s="487"/>
      <c r="B25" s="123" t="s">
        <v>137</v>
      </c>
      <c r="C25" s="296" t="s">
        <v>244</v>
      </c>
      <c r="D25" s="217">
        <v>1</v>
      </c>
      <c r="E25" s="21" t="s">
        <v>85</v>
      </c>
      <c r="F25" s="218">
        <v>1</v>
      </c>
      <c r="G25" s="232">
        <v>1</v>
      </c>
    </row>
    <row r="26" spans="1:7" ht="24.75" customHeight="1" thickBot="1">
      <c r="A26" s="487"/>
      <c r="B26" s="122" t="s">
        <v>321</v>
      </c>
      <c r="C26" s="296" t="s">
        <v>244</v>
      </c>
      <c r="D26" s="217">
        <v>1</v>
      </c>
      <c r="E26" s="21" t="s">
        <v>85</v>
      </c>
      <c r="F26" s="218">
        <v>1</v>
      </c>
      <c r="G26" s="231">
        <v>1</v>
      </c>
    </row>
    <row r="27" spans="1:7" ht="15.75" thickBot="1">
      <c r="A27" s="491" t="s">
        <v>36</v>
      </c>
      <c r="B27" s="492"/>
      <c r="C27" s="492"/>
      <c r="D27" s="492"/>
      <c r="E27" s="492"/>
      <c r="F27" s="492"/>
      <c r="G27" s="492"/>
    </row>
    <row r="28" spans="1:7" ht="21.75" customHeight="1">
      <c r="A28" s="487" t="s">
        <v>342</v>
      </c>
      <c r="B28" s="127" t="s">
        <v>0</v>
      </c>
      <c r="C28" s="297" t="s">
        <v>351</v>
      </c>
      <c r="D28" s="200">
        <v>1</v>
      </c>
      <c r="E28" s="29" t="s">
        <v>85</v>
      </c>
      <c r="F28" s="208">
        <v>1</v>
      </c>
      <c r="G28" s="233">
        <v>1</v>
      </c>
    </row>
    <row r="29" spans="1:7" ht="22.5" customHeight="1" thickBot="1">
      <c r="A29" s="488"/>
      <c r="B29" s="125" t="s">
        <v>25</v>
      </c>
      <c r="C29" s="300" t="s">
        <v>351</v>
      </c>
      <c r="D29" s="199">
        <v>1</v>
      </c>
      <c r="E29" s="43" t="s">
        <v>85</v>
      </c>
      <c r="F29" s="206">
        <v>1</v>
      </c>
      <c r="G29" s="230">
        <v>1</v>
      </c>
    </row>
    <row r="30" spans="1:7" ht="21">
      <c r="A30" s="486" t="s">
        <v>350</v>
      </c>
      <c r="B30" s="130" t="s">
        <v>0</v>
      </c>
      <c r="C30" s="296" t="s">
        <v>244</v>
      </c>
      <c r="D30" s="197">
        <v>1</v>
      </c>
      <c r="E30" s="36" t="s">
        <v>85</v>
      </c>
      <c r="F30" s="201">
        <v>1</v>
      </c>
      <c r="G30" s="228">
        <v>1</v>
      </c>
    </row>
    <row r="31" spans="1:7" ht="21">
      <c r="A31" s="487"/>
      <c r="B31" s="124" t="s">
        <v>25</v>
      </c>
      <c r="C31" s="299" t="s">
        <v>244</v>
      </c>
      <c r="D31" s="198">
        <v>1</v>
      </c>
      <c r="E31" s="40" t="s">
        <v>85</v>
      </c>
      <c r="F31" s="203">
        <v>1</v>
      </c>
      <c r="G31" s="229">
        <v>1</v>
      </c>
    </row>
    <row r="32" spans="1:7" ht="21">
      <c r="A32" s="487"/>
      <c r="B32" s="124" t="s">
        <v>24</v>
      </c>
      <c r="C32" s="299" t="s">
        <v>244</v>
      </c>
      <c r="D32" s="198">
        <v>1</v>
      </c>
      <c r="E32" s="40" t="s">
        <v>85</v>
      </c>
      <c r="F32" s="203">
        <v>1</v>
      </c>
      <c r="G32" s="229">
        <v>1</v>
      </c>
    </row>
    <row r="33" spans="1:7" ht="21">
      <c r="A33" s="487"/>
      <c r="B33" s="124" t="s">
        <v>104</v>
      </c>
      <c r="C33" s="301" t="s">
        <v>244</v>
      </c>
      <c r="D33" s="198">
        <v>1</v>
      </c>
      <c r="E33" s="40" t="s">
        <v>85</v>
      </c>
      <c r="F33" s="203">
        <v>1</v>
      </c>
      <c r="G33" s="229">
        <v>1</v>
      </c>
    </row>
    <row r="34" spans="1:7" ht="21.75" thickBot="1">
      <c r="A34" s="488"/>
      <c r="B34" s="125" t="s">
        <v>31</v>
      </c>
      <c r="C34" s="302" t="s">
        <v>244</v>
      </c>
      <c r="D34" s="199">
        <v>1</v>
      </c>
      <c r="E34" s="43" t="s">
        <v>85</v>
      </c>
      <c r="F34" s="206">
        <v>1</v>
      </c>
      <c r="G34" s="230">
        <v>1</v>
      </c>
    </row>
    <row r="35" spans="1:7" ht="12" customHeight="1" thickBot="1">
      <c r="A35" s="489" t="s">
        <v>225</v>
      </c>
      <c r="B35" s="490"/>
      <c r="C35" s="490"/>
      <c r="D35" s="490"/>
      <c r="E35" s="490"/>
      <c r="F35" s="490"/>
      <c r="G35" s="490"/>
    </row>
    <row r="36" spans="1:7" ht="21" customHeight="1">
      <c r="A36" s="487" t="s">
        <v>352</v>
      </c>
      <c r="B36" s="122" t="s">
        <v>139</v>
      </c>
      <c r="C36" s="296" t="s">
        <v>351</v>
      </c>
      <c r="D36" s="217">
        <v>1</v>
      </c>
      <c r="E36" s="21" t="s">
        <v>85</v>
      </c>
      <c r="F36" s="218">
        <v>1</v>
      </c>
      <c r="G36" s="231">
        <v>1</v>
      </c>
    </row>
    <row r="37" spans="1:7" ht="20.25" customHeight="1">
      <c r="A37" s="487"/>
      <c r="B37" s="123" t="s">
        <v>140</v>
      </c>
      <c r="C37" s="296" t="s">
        <v>351</v>
      </c>
      <c r="D37" s="217">
        <v>1</v>
      </c>
      <c r="E37" s="21" t="s">
        <v>85</v>
      </c>
      <c r="F37" s="218">
        <v>1</v>
      </c>
      <c r="G37" s="232">
        <v>1</v>
      </c>
    </row>
    <row r="38" spans="1:7" ht="21.75" customHeight="1" thickBot="1">
      <c r="A38" s="487"/>
      <c r="B38" s="123" t="s">
        <v>142</v>
      </c>
      <c r="C38" s="296" t="s">
        <v>351</v>
      </c>
      <c r="D38" s="217">
        <v>1</v>
      </c>
      <c r="E38" s="21" t="s">
        <v>85</v>
      </c>
      <c r="F38" s="218">
        <v>1</v>
      </c>
      <c r="G38" s="232">
        <v>1</v>
      </c>
    </row>
    <row r="39" spans="1:7" ht="15.75" thickBot="1">
      <c r="A39" s="491" t="s">
        <v>36</v>
      </c>
      <c r="B39" s="492"/>
      <c r="C39" s="492"/>
      <c r="D39" s="492"/>
      <c r="E39" s="492"/>
      <c r="F39" s="492"/>
      <c r="G39" s="492"/>
    </row>
    <row r="40" spans="1:7" ht="21">
      <c r="A40" s="486" t="s">
        <v>138</v>
      </c>
      <c r="B40" s="130" t="s">
        <v>0</v>
      </c>
      <c r="C40" s="296" t="s">
        <v>351</v>
      </c>
      <c r="D40" s="197">
        <v>1</v>
      </c>
      <c r="E40" s="21" t="s">
        <v>85</v>
      </c>
      <c r="F40" s="201">
        <v>1</v>
      </c>
      <c r="G40" s="228">
        <v>1</v>
      </c>
    </row>
    <row r="41" spans="1:7" ht="21">
      <c r="A41" s="487"/>
      <c r="B41" s="124" t="s">
        <v>25</v>
      </c>
      <c r="C41" s="296" t="s">
        <v>351</v>
      </c>
      <c r="D41" s="198">
        <v>1</v>
      </c>
      <c r="E41" s="21" t="s">
        <v>85</v>
      </c>
      <c r="F41" s="203">
        <v>1</v>
      </c>
      <c r="G41" s="229">
        <v>1</v>
      </c>
    </row>
    <row r="42" spans="1:7" ht="21">
      <c r="A42" s="487"/>
      <c r="B42" s="124" t="s">
        <v>24</v>
      </c>
      <c r="C42" s="296" t="s">
        <v>351</v>
      </c>
      <c r="D42" s="198">
        <v>1</v>
      </c>
      <c r="E42" s="21" t="s">
        <v>85</v>
      </c>
      <c r="F42" s="203">
        <v>1</v>
      </c>
      <c r="G42" s="229">
        <v>1</v>
      </c>
    </row>
    <row r="43" spans="1:7" ht="21">
      <c r="A43" s="487"/>
      <c r="B43" s="124" t="s">
        <v>104</v>
      </c>
      <c r="C43" s="296" t="s">
        <v>351</v>
      </c>
      <c r="D43" s="198">
        <v>1</v>
      </c>
      <c r="E43" s="21" t="s">
        <v>85</v>
      </c>
      <c r="F43" s="203">
        <v>1</v>
      </c>
      <c r="G43" s="229">
        <v>1</v>
      </c>
    </row>
    <row r="44" spans="1:7" ht="21.75" thickBot="1">
      <c r="A44" s="488"/>
      <c r="B44" s="125" t="s">
        <v>31</v>
      </c>
      <c r="C44" s="300" t="s">
        <v>351</v>
      </c>
      <c r="D44" s="199">
        <v>1</v>
      </c>
      <c r="E44" s="43" t="s">
        <v>85</v>
      </c>
      <c r="F44" s="206">
        <v>1</v>
      </c>
      <c r="G44" s="230">
        <v>1</v>
      </c>
    </row>
    <row r="45" spans="1:7" ht="21">
      <c r="A45" s="487" t="s">
        <v>86</v>
      </c>
      <c r="B45" s="127" t="s">
        <v>0</v>
      </c>
      <c r="C45" s="297" t="s">
        <v>351</v>
      </c>
      <c r="D45" s="200">
        <v>1</v>
      </c>
      <c r="E45" s="21" t="s">
        <v>85</v>
      </c>
      <c r="F45" s="208">
        <v>1</v>
      </c>
      <c r="G45" s="233">
        <v>1</v>
      </c>
    </row>
    <row r="46" spans="1:7" ht="21.75" thickBot="1">
      <c r="A46" s="488"/>
      <c r="B46" s="125" t="s">
        <v>25</v>
      </c>
      <c r="C46" s="300" t="s">
        <v>353</v>
      </c>
      <c r="D46" s="199">
        <v>1</v>
      </c>
      <c r="E46" s="43" t="s">
        <v>85</v>
      </c>
      <c r="F46" s="206">
        <v>1</v>
      </c>
      <c r="G46" s="230">
        <v>1</v>
      </c>
    </row>
    <row r="47" spans="1:7" ht="12" customHeight="1" thickBot="1">
      <c r="A47" s="489" t="s">
        <v>170</v>
      </c>
      <c r="B47" s="490"/>
      <c r="C47" s="490"/>
      <c r="D47" s="490"/>
      <c r="E47" s="490"/>
      <c r="F47" s="490"/>
      <c r="G47" s="490"/>
    </row>
    <row r="48" spans="1:7" ht="21">
      <c r="A48" s="487" t="s">
        <v>135</v>
      </c>
      <c r="B48" s="122" t="s">
        <v>147</v>
      </c>
      <c r="C48" s="296" t="s">
        <v>249</v>
      </c>
      <c r="D48" s="217">
        <v>1</v>
      </c>
      <c r="E48" s="21" t="s">
        <v>150</v>
      </c>
      <c r="F48" s="218">
        <v>1</v>
      </c>
      <c r="G48" s="231">
        <v>1</v>
      </c>
    </row>
    <row r="49" spans="1:7" ht="21.75" thickBot="1">
      <c r="A49" s="488"/>
      <c r="B49" s="125" t="s">
        <v>148</v>
      </c>
      <c r="C49" s="302" t="s">
        <v>249</v>
      </c>
      <c r="D49" s="217">
        <v>1</v>
      </c>
      <c r="E49" s="43" t="s">
        <v>150</v>
      </c>
      <c r="F49" s="218">
        <v>1</v>
      </c>
      <c r="G49" s="231">
        <v>1</v>
      </c>
    </row>
    <row r="50" spans="1:7" ht="12.75" customHeight="1" thickBot="1">
      <c r="A50" s="491" t="s">
        <v>36</v>
      </c>
      <c r="B50" s="492"/>
      <c r="C50" s="492"/>
      <c r="D50" s="492"/>
      <c r="E50" s="492"/>
      <c r="F50" s="492"/>
      <c r="G50" s="492"/>
    </row>
    <row r="51" spans="1:7" ht="15">
      <c r="A51" s="486" t="s">
        <v>134</v>
      </c>
      <c r="B51" s="130" t="s">
        <v>0</v>
      </c>
      <c r="C51" s="298" t="s">
        <v>153</v>
      </c>
      <c r="D51" s="197">
        <v>1</v>
      </c>
      <c r="E51" s="36" t="s">
        <v>154</v>
      </c>
      <c r="F51" s="201">
        <v>1</v>
      </c>
      <c r="G51" s="228">
        <v>1</v>
      </c>
    </row>
    <row r="52" spans="1:7" ht="15">
      <c r="A52" s="487"/>
      <c r="B52" s="124" t="s">
        <v>25</v>
      </c>
      <c r="C52" s="299" t="s">
        <v>153</v>
      </c>
      <c r="D52" s="198">
        <v>1</v>
      </c>
      <c r="E52" s="40" t="s">
        <v>154</v>
      </c>
      <c r="F52" s="203">
        <v>1</v>
      </c>
      <c r="G52" s="229">
        <v>1</v>
      </c>
    </row>
    <row r="53" spans="1:7" ht="15">
      <c r="A53" s="487"/>
      <c r="B53" s="124" t="s">
        <v>24</v>
      </c>
      <c r="C53" s="299" t="s">
        <v>153</v>
      </c>
      <c r="D53" s="198">
        <v>1</v>
      </c>
      <c r="E53" s="40" t="s">
        <v>154</v>
      </c>
      <c r="F53" s="203">
        <v>1</v>
      </c>
      <c r="G53" s="229">
        <v>1</v>
      </c>
    </row>
    <row r="54" spans="1:7" ht="15">
      <c r="A54" s="487"/>
      <c r="B54" s="124" t="s">
        <v>104</v>
      </c>
      <c r="C54" s="299" t="s">
        <v>153</v>
      </c>
      <c r="D54" s="198">
        <v>1</v>
      </c>
      <c r="E54" s="40" t="s">
        <v>154</v>
      </c>
      <c r="F54" s="203">
        <v>1</v>
      </c>
      <c r="G54" s="229">
        <v>1</v>
      </c>
    </row>
    <row r="55" spans="1:7" ht="21.75" thickBot="1">
      <c r="A55" s="488"/>
      <c r="B55" s="125" t="s">
        <v>31</v>
      </c>
      <c r="C55" s="300" t="s">
        <v>153</v>
      </c>
      <c r="D55" s="199">
        <v>1</v>
      </c>
      <c r="E55" s="43" t="s">
        <v>154</v>
      </c>
      <c r="F55" s="206">
        <v>1</v>
      </c>
      <c r="G55" s="230">
        <v>1</v>
      </c>
    </row>
    <row r="56" spans="1:7" ht="12" customHeight="1" thickBot="1">
      <c r="A56" s="499" t="s">
        <v>180</v>
      </c>
      <c r="B56" s="500"/>
      <c r="C56" s="500"/>
      <c r="D56" s="500"/>
      <c r="E56" s="500"/>
      <c r="F56" s="500"/>
      <c r="G56" s="500"/>
    </row>
    <row r="57" spans="1:7" ht="12" customHeight="1">
      <c r="A57" s="259"/>
      <c r="B57" s="122" t="s">
        <v>129</v>
      </c>
      <c r="C57" s="297" t="s">
        <v>132</v>
      </c>
      <c r="D57" s="217">
        <v>1</v>
      </c>
      <c r="E57" s="21" t="s">
        <v>132</v>
      </c>
      <c r="F57" s="218">
        <v>1</v>
      </c>
      <c r="G57" s="231">
        <v>365</v>
      </c>
    </row>
    <row r="58" spans="1:7" ht="12" customHeight="1" thickBot="1">
      <c r="A58" s="259"/>
      <c r="B58" s="124" t="s">
        <v>130</v>
      </c>
      <c r="C58" s="299" t="s">
        <v>132</v>
      </c>
      <c r="D58" s="198">
        <v>1</v>
      </c>
      <c r="E58" s="40" t="s">
        <v>132</v>
      </c>
      <c r="F58" s="203">
        <v>1</v>
      </c>
      <c r="G58" s="229">
        <v>365</v>
      </c>
    </row>
    <row r="59" spans="1:7" ht="24" customHeight="1">
      <c r="A59" s="282" t="s">
        <v>354</v>
      </c>
      <c r="B59" s="283" t="s">
        <v>355</v>
      </c>
      <c r="C59" s="283" t="s">
        <v>356</v>
      </c>
      <c r="D59" s="226">
        <v>1</v>
      </c>
      <c r="E59" s="48" t="s">
        <v>357</v>
      </c>
      <c r="F59" s="226">
        <v>1</v>
      </c>
      <c r="G59" s="226">
        <v>12</v>
      </c>
    </row>
    <row r="60" spans="1:7" ht="24" customHeight="1" thickBot="1">
      <c r="A60" s="284"/>
      <c r="B60" s="242" t="s">
        <v>130</v>
      </c>
      <c r="C60" s="242" t="s">
        <v>357</v>
      </c>
      <c r="D60" s="224">
        <v>1</v>
      </c>
      <c r="E60" s="43" t="s">
        <v>357</v>
      </c>
      <c r="F60" s="224">
        <v>1</v>
      </c>
      <c r="G60" s="224">
        <v>12</v>
      </c>
    </row>
    <row r="61" spans="1:7" ht="12.75" customHeight="1" thickBot="1">
      <c r="A61" s="491" t="s">
        <v>36</v>
      </c>
      <c r="B61" s="492"/>
      <c r="C61" s="492"/>
      <c r="D61" s="492"/>
      <c r="E61" s="492"/>
      <c r="F61" s="492"/>
      <c r="G61" s="492"/>
    </row>
    <row r="62" spans="1:7" ht="12.75" customHeight="1">
      <c r="A62" s="486" t="s">
        <v>358</v>
      </c>
      <c r="B62" s="130" t="s">
        <v>0</v>
      </c>
      <c r="C62" s="298" t="s">
        <v>37</v>
      </c>
      <c r="D62" s="197">
        <v>1</v>
      </c>
      <c r="E62" s="36" t="s">
        <v>30</v>
      </c>
      <c r="F62" s="201">
        <v>1</v>
      </c>
      <c r="G62" s="228">
        <v>1</v>
      </c>
    </row>
    <row r="63" spans="1:7" ht="12.75" customHeight="1">
      <c r="A63" s="487"/>
      <c r="B63" s="124" t="s">
        <v>25</v>
      </c>
      <c r="C63" s="299" t="s">
        <v>37</v>
      </c>
      <c r="D63" s="198">
        <v>1</v>
      </c>
      <c r="E63" s="40" t="s">
        <v>30</v>
      </c>
      <c r="F63" s="203">
        <v>1</v>
      </c>
      <c r="G63" s="229">
        <v>1</v>
      </c>
    </row>
    <row r="64" spans="1:7" ht="21" customHeight="1">
      <c r="A64" s="487"/>
      <c r="B64" s="124" t="s">
        <v>359</v>
      </c>
      <c r="C64" s="299" t="s">
        <v>37</v>
      </c>
      <c r="D64" s="198">
        <v>1</v>
      </c>
      <c r="E64" s="40" t="s">
        <v>30</v>
      </c>
      <c r="F64" s="203">
        <v>1</v>
      </c>
      <c r="G64" s="229">
        <v>1</v>
      </c>
    </row>
    <row r="65" spans="1:7" ht="13.5" customHeight="1" thickBot="1">
      <c r="A65" s="487"/>
      <c r="B65" s="124" t="s">
        <v>130</v>
      </c>
      <c r="C65" s="299" t="s">
        <v>37</v>
      </c>
      <c r="D65" s="198">
        <v>1</v>
      </c>
      <c r="E65" s="40" t="s">
        <v>30</v>
      </c>
      <c r="F65" s="203">
        <v>1</v>
      </c>
      <c r="G65" s="229">
        <v>1</v>
      </c>
    </row>
    <row r="66" spans="1:7" ht="12" customHeight="1" thickBot="1">
      <c r="A66" s="499" t="s">
        <v>245</v>
      </c>
      <c r="B66" s="500"/>
      <c r="C66" s="500"/>
      <c r="D66" s="500"/>
      <c r="E66" s="500"/>
      <c r="F66" s="500"/>
      <c r="G66" s="500"/>
    </row>
    <row r="67" spans="1:7" ht="24.75" customHeight="1">
      <c r="A67" s="259"/>
      <c r="B67" s="122" t="s">
        <v>247</v>
      </c>
      <c r="C67" s="297" t="s">
        <v>37</v>
      </c>
      <c r="D67" s="217">
        <v>1</v>
      </c>
      <c r="E67" s="21" t="s">
        <v>30</v>
      </c>
      <c r="F67" s="218">
        <v>1</v>
      </c>
      <c r="G67" s="231">
        <v>1</v>
      </c>
    </row>
  </sheetData>
  <sheetProtection/>
  <mergeCells count="26">
    <mergeCell ref="A9:G9"/>
    <mergeCell ref="A6:A7"/>
    <mergeCell ref="B1:G1"/>
    <mergeCell ref="C2:G2"/>
    <mergeCell ref="A4:G4"/>
    <mergeCell ref="A5:G5"/>
    <mergeCell ref="A50:G50"/>
    <mergeCell ref="A10:A14"/>
    <mergeCell ref="A15:A21"/>
    <mergeCell ref="A56:G56"/>
    <mergeCell ref="A22:G22"/>
    <mergeCell ref="A23:A26"/>
    <mergeCell ref="A28:A29"/>
    <mergeCell ref="A35:G35"/>
    <mergeCell ref="A27:G27"/>
    <mergeCell ref="A30:A34"/>
    <mergeCell ref="A66:G66"/>
    <mergeCell ref="A61:G61"/>
    <mergeCell ref="A36:A38"/>
    <mergeCell ref="A51:A55"/>
    <mergeCell ref="A62:A65"/>
    <mergeCell ref="A39:G39"/>
    <mergeCell ref="A40:A44"/>
    <mergeCell ref="A45:A46"/>
    <mergeCell ref="A47:G47"/>
    <mergeCell ref="A48:A49"/>
  </mergeCells>
  <printOptions/>
  <pageMargins left="0.7" right="0.7" top="0.75" bottom="0.75" header="0.3" footer="0.3"/>
  <pageSetup fitToHeight="3"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U256"/>
  <sheetViews>
    <sheetView showGridLines="0" tabSelected="1" view="pageBreakPreview" zoomScale="90" zoomScaleSheetLayoutView="90" workbookViewId="0" topLeftCell="A1">
      <pane ySplit="3" topLeftCell="A4" activePane="bottomLeft" state="frozen"/>
      <selection pane="topLeft" activeCell="A1" sqref="A1"/>
      <selection pane="bottomLeft" activeCell="I203" sqref="I203"/>
    </sheetView>
  </sheetViews>
  <sheetFormatPr defaultColWidth="9.140625" defaultRowHeight="15"/>
  <cols>
    <col min="1" max="1" width="17.00390625" style="1" customWidth="1"/>
    <col min="2" max="2" width="10.28125" style="107" customWidth="1"/>
    <col min="3" max="3" width="19.7109375" style="0" customWidth="1"/>
    <col min="4" max="4" width="7.00390625" style="2" customWidth="1"/>
    <col min="5" max="5" width="11.28125" style="0" customWidth="1"/>
    <col min="6" max="6" width="7.00390625" style="0" customWidth="1"/>
    <col min="7" max="7" width="9.28125" style="0" customWidth="1"/>
    <col min="8" max="8" width="8.57421875" style="0" customWidth="1"/>
    <col min="9" max="9" width="10.7109375" style="0" customWidth="1"/>
    <col min="10" max="10" width="7.421875" style="0" customWidth="1"/>
    <col min="11" max="11" width="9.7109375" style="0" customWidth="1"/>
    <col min="12" max="12" width="9.421875" style="0" customWidth="1"/>
    <col min="13" max="14" width="11.57421875" style="0" customWidth="1"/>
    <col min="15" max="15" width="9.421875" style="0" customWidth="1"/>
    <col min="16" max="16" width="7.421875" style="0" customWidth="1"/>
    <col min="17" max="17" width="10.7109375" style="0" customWidth="1"/>
    <col min="19" max="19" width="11.140625" style="0" bestFit="1" customWidth="1"/>
    <col min="20" max="20" width="10.00390625" style="0" bestFit="1" customWidth="1"/>
  </cols>
  <sheetData>
    <row r="1" spans="2:12" ht="15.75" customHeight="1" thickBot="1">
      <c r="B1" s="106"/>
      <c r="C1" s="501"/>
      <c r="D1" s="501"/>
      <c r="E1" s="501"/>
      <c r="F1" s="501"/>
      <c r="G1" s="501"/>
      <c r="H1" s="501"/>
      <c r="I1" s="501"/>
      <c r="J1" s="501"/>
      <c r="K1" s="501"/>
      <c r="L1" s="111"/>
    </row>
    <row r="2" spans="1:17" ht="15.75" customHeight="1" thickBot="1">
      <c r="A2" s="99"/>
      <c r="B2" s="12"/>
      <c r="C2" s="3"/>
      <c r="D2" s="502" t="s">
        <v>14</v>
      </c>
      <c r="E2" s="502"/>
      <c r="F2" s="502"/>
      <c r="G2" s="502"/>
      <c r="H2" s="502"/>
      <c r="I2" s="502"/>
      <c r="J2" s="502"/>
      <c r="K2" s="537"/>
      <c r="L2" s="3"/>
      <c r="M2" s="532" t="s">
        <v>87</v>
      </c>
      <c r="N2" s="533"/>
      <c r="O2" s="533"/>
      <c r="P2" s="533"/>
      <c r="Q2" s="534"/>
    </row>
    <row r="3" spans="1:17" ht="44.25" customHeight="1" thickBot="1">
      <c r="A3" s="100"/>
      <c r="B3" s="9" t="s">
        <v>98</v>
      </c>
      <c r="C3" s="7" t="s">
        <v>16</v>
      </c>
      <c r="D3" s="6" t="s">
        <v>27</v>
      </c>
      <c r="E3" s="4" t="s">
        <v>15</v>
      </c>
      <c r="F3" s="9" t="s">
        <v>17</v>
      </c>
      <c r="G3" s="7" t="s">
        <v>29</v>
      </c>
      <c r="H3" s="7" t="s">
        <v>21</v>
      </c>
      <c r="I3" s="8" t="s">
        <v>18</v>
      </c>
      <c r="J3" s="529" t="s">
        <v>88</v>
      </c>
      <c r="K3" s="528"/>
      <c r="L3" s="114" t="s">
        <v>182</v>
      </c>
      <c r="M3" s="10" t="s">
        <v>207</v>
      </c>
      <c r="N3" s="4" t="s">
        <v>100</v>
      </c>
      <c r="O3" s="10" t="s">
        <v>96</v>
      </c>
      <c r="P3" s="527" t="s">
        <v>208</v>
      </c>
      <c r="Q3" s="528"/>
    </row>
    <row r="4" spans="1:17" ht="22.5" customHeight="1" thickBot="1">
      <c r="A4" s="503" t="s">
        <v>39</v>
      </c>
      <c r="B4" s="504"/>
      <c r="C4" s="504"/>
      <c r="D4" s="504"/>
      <c r="E4" s="504"/>
      <c r="F4" s="504"/>
      <c r="G4" s="504"/>
      <c r="H4" s="504"/>
      <c r="I4" s="516"/>
      <c r="J4" s="13" t="s">
        <v>89</v>
      </c>
      <c r="K4" s="14" t="s">
        <v>13</v>
      </c>
      <c r="L4" s="177">
        <f>DataSIzeAssumptions!B47</f>
        <v>22</v>
      </c>
      <c r="M4" s="177">
        <f>DataSIzeAssumptions!B56</f>
        <v>50</v>
      </c>
      <c r="N4" s="177">
        <f>DataSIzeAssumptions!B72</f>
        <v>500</v>
      </c>
      <c r="O4" s="11"/>
      <c r="P4" s="11" t="s">
        <v>92</v>
      </c>
      <c r="Q4" s="11" t="s">
        <v>93</v>
      </c>
    </row>
    <row r="5" spans="1:17" ht="12.75" customHeight="1" thickBot="1">
      <c r="A5" s="505" t="s">
        <v>171</v>
      </c>
      <c r="B5" s="506"/>
      <c r="C5" s="506"/>
      <c r="D5" s="506"/>
      <c r="E5" s="506"/>
      <c r="F5" s="506"/>
      <c r="G5" s="506"/>
      <c r="H5" s="506"/>
      <c r="I5" s="506"/>
      <c r="J5" s="506"/>
      <c r="K5" s="506"/>
      <c r="L5" s="506"/>
      <c r="M5" s="506"/>
      <c r="N5" s="506"/>
      <c r="O5" s="506"/>
      <c r="P5" s="506"/>
      <c r="Q5" s="526"/>
    </row>
    <row r="6" spans="1:17" ht="14.25" customHeight="1">
      <c r="A6" s="522" t="s">
        <v>386</v>
      </c>
      <c r="B6" s="55">
        <f>SUM(D6:D13)</f>
        <v>32</v>
      </c>
      <c r="C6" s="239" t="s">
        <v>250</v>
      </c>
      <c r="D6" s="56">
        <f>DataSIzeAssumptions!B6</f>
        <v>4</v>
      </c>
      <c r="E6" s="60" t="s">
        <v>20</v>
      </c>
      <c r="F6" s="61" t="s">
        <v>41</v>
      </c>
      <c r="G6" s="48" t="s">
        <v>22</v>
      </c>
      <c r="H6" s="56" t="s">
        <v>34</v>
      </c>
      <c r="I6" s="303" t="s">
        <v>26</v>
      </c>
      <c r="J6" s="70" t="s">
        <v>90</v>
      </c>
      <c r="K6" s="71">
        <f>D6*EleTransferFrequencyAssumptions!D6*EleTransferFrequencyAssumptions!F6</f>
        <v>17664</v>
      </c>
      <c r="L6" s="71">
        <f>K6+$L$4</f>
        <v>17686</v>
      </c>
      <c r="M6" s="71">
        <f>L6+$M$4</f>
        <v>17736</v>
      </c>
      <c r="N6" s="71">
        <f>M6+$N$4</f>
        <v>18236</v>
      </c>
      <c r="O6" s="134">
        <f>N6</f>
        <v>18236</v>
      </c>
      <c r="P6" s="71">
        <f>N6*EleTransferFrequencyAssumptions!G6</f>
        <v>72944</v>
      </c>
      <c r="Q6" s="71">
        <f>P6</f>
        <v>72944</v>
      </c>
    </row>
    <row r="7" spans="1:17" ht="25.5" customHeight="1">
      <c r="A7" s="536"/>
      <c r="B7" s="57"/>
      <c r="C7" s="240" t="s">
        <v>251</v>
      </c>
      <c r="D7" s="23">
        <f>DataSIzeAssumptions!B7</f>
        <v>4</v>
      </c>
      <c r="E7" s="24" t="s">
        <v>20</v>
      </c>
      <c r="F7" s="20" t="s">
        <v>41</v>
      </c>
      <c r="G7" s="25" t="s">
        <v>23</v>
      </c>
      <c r="H7" s="18" t="s">
        <v>34</v>
      </c>
      <c r="I7" s="22" t="s">
        <v>26</v>
      </c>
      <c r="J7" s="72" t="s">
        <v>91</v>
      </c>
      <c r="K7" s="73">
        <f>D7*EleTransferFrequencyAssumptions!D7*EleTransferFrequencyAssumptions!F7</f>
        <v>17664</v>
      </c>
      <c r="L7" s="73">
        <f>K7+$L$4</f>
        <v>17686</v>
      </c>
      <c r="M7" s="73">
        <f aca="true" t="shared" si="0" ref="M7:M13">L7+$M$4</f>
        <v>17736</v>
      </c>
      <c r="N7" s="73">
        <f>M7+$N$4</f>
        <v>18236</v>
      </c>
      <c r="O7" s="135">
        <f>O6+N7</f>
        <v>36472</v>
      </c>
      <c r="P7" s="73">
        <f>N7*EleTransferFrequencyAssumptions!G7</f>
        <v>72944</v>
      </c>
      <c r="Q7" s="73">
        <f>P7+Q6</f>
        <v>145888</v>
      </c>
    </row>
    <row r="8" spans="1:17" ht="12.75" customHeight="1">
      <c r="A8" s="536"/>
      <c r="B8" s="57"/>
      <c r="C8" s="240" t="s">
        <v>252</v>
      </c>
      <c r="D8" s="23">
        <f>DataSIzeAssumptions!B8</f>
        <v>4</v>
      </c>
      <c r="E8" s="24" t="s">
        <v>20</v>
      </c>
      <c r="F8" s="20" t="s">
        <v>41</v>
      </c>
      <c r="G8" s="21" t="s">
        <v>22</v>
      </c>
      <c r="H8" s="18" t="s">
        <v>34</v>
      </c>
      <c r="I8" s="22" t="s">
        <v>26</v>
      </c>
      <c r="J8" s="72" t="s">
        <v>90</v>
      </c>
      <c r="K8" s="73">
        <f>D8*EleTransferFrequencyAssumptions!D8*EleTransferFrequencyAssumptions!F8</f>
        <v>17664</v>
      </c>
      <c r="L8" s="73">
        <f aca="true" t="shared" si="1" ref="L8:L13">K8+$L$4</f>
        <v>17686</v>
      </c>
      <c r="M8" s="73">
        <f t="shared" si="0"/>
        <v>17736</v>
      </c>
      <c r="N8" s="73">
        <f aca="true" t="shared" si="2" ref="N8:N13">M8+$N$4</f>
        <v>18236</v>
      </c>
      <c r="O8" s="135">
        <f aca="true" t="shared" si="3" ref="O8:O13">O7+N8</f>
        <v>54708</v>
      </c>
      <c r="P8" s="73">
        <f>N8*EleTransferFrequencyAssumptions!G8</f>
        <v>72944</v>
      </c>
      <c r="Q8" s="73">
        <f aca="true" t="shared" si="4" ref="Q8:Q13">P8+Q7</f>
        <v>218832</v>
      </c>
    </row>
    <row r="9" spans="1:17" ht="12.75" customHeight="1">
      <c r="A9" s="536"/>
      <c r="B9" s="57"/>
      <c r="C9" s="240" t="s">
        <v>253</v>
      </c>
      <c r="D9" s="23">
        <f>DataSIzeAssumptions!B9</f>
        <v>4</v>
      </c>
      <c r="E9" s="24" t="s">
        <v>20</v>
      </c>
      <c r="F9" s="20" t="s">
        <v>41</v>
      </c>
      <c r="G9" s="21" t="s">
        <v>22</v>
      </c>
      <c r="H9" s="18" t="s">
        <v>34</v>
      </c>
      <c r="I9" s="22" t="s">
        <v>26</v>
      </c>
      <c r="J9" s="72" t="s">
        <v>90</v>
      </c>
      <c r="K9" s="73">
        <f>D9*EleTransferFrequencyAssumptions!D9*EleTransferFrequencyAssumptions!F9</f>
        <v>17664</v>
      </c>
      <c r="L9" s="73">
        <f t="shared" si="1"/>
        <v>17686</v>
      </c>
      <c r="M9" s="73">
        <f t="shared" si="0"/>
        <v>17736</v>
      </c>
      <c r="N9" s="73">
        <f t="shared" si="2"/>
        <v>18236</v>
      </c>
      <c r="O9" s="135">
        <f t="shared" si="3"/>
        <v>72944</v>
      </c>
      <c r="P9" s="73">
        <f>N9*EleTransferFrequencyAssumptions!G9</f>
        <v>72944</v>
      </c>
      <c r="Q9" s="73">
        <f t="shared" si="4"/>
        <v>291776</v>
      </c>
    </row>
    <row r="10" spans="1:17" ht="21" customHeight="1">
      <c r="A10" s="536"/>
      <c r="B10" s="57"/>
      <c r="C10" s="240" t="s">
        <v>254</v>
      </c>
      <c r="D10" s="23">
        <f>DataSIzeAssumptions!B10</f>
        <v>4</v>
      </c>
      <c r="E10" s="24" t="s">
        <v>20</v>
      </c>
      <c r="F10" s="20" t="s">
        <v>41</v>
      </c>
      <c r="G10" s="21" t="s">
        <v>22</v>
      </c>
      <c r="H10" s="18" t="s">
        <v>34</v>
      </c>
      <c r="I10" s="22" t="s">
        <v>26</v>
      </c>
      <c r="J10" s="72" t="s">
        <v>90</v>
      </c>
      <c r="K10" s="73">
        <f>D10*EleTransferFrequencyAssumptions!D10*EleTransferFrequencyAssumptions!F10</f>
        <v>17664</v>
      </c>
      <c r="L10" s="73">
        <f t="shared" si="1"/>
        <v>17686</v>
      </c>
      <c r="M10" s="73">
        <f t="shared" si="0"/>
        <v>17736</v>
      </c>
      <c r="N10" s="73">
        <f t="shared" si="2"/>
        <v>18236</v>
      </c>
      <c r="O10" s="135">
        <f t="shared" si="3"/>
        <v>91180</v>
      </c>
      <c r="P10" s="73">
        <f>N10*EleTransferFrequencyAssumptions!G10</f>
        <v>72944</v>
      </c>
      <c r="Q10" s="73">
        <f t="shared" si="4"/>
        <v>364720</v>
      </c>
    </row>
    <row r="11" spans="1:17" ht="21.75" customHeight="1">
      <c r="A11" s="536"/>
      <c r="B11" s="97"/>
      <c r="C11" s="240" t="s">
        <v>255</v>
      </c>
      <c r="D11" s="23">
        <f>DataSIzeAssumptions!B11</f>
        <v>4</v>
      </c>
      <c r="E11" s="24" t="s">
        <v>20</v>
      </c>
      <c r="F11" s="20" t="s">
        <v>41</v>
      </c>
      <c r="G11" s="21" t="s">
        <v>22</v>
      </c>
      <c r="H11" s="18" t="s">
        <v>34</v>
      </c>
      <c r="I11" s="22" t="s">
        <v>26</v>
      </c>
      <c r="J11" s="72" t="s">
        <v>90</v>
      </c>
      <c r="K11" s="73">
        <f>D11*EleTransferFrequencyAssumptions!D11*EleTransferFrequencyAssumptions!F11</f>
        <v>17664</v>
      </c>
      <c r="L11" s="73">
        <f t="shared" si="1"/>
        <v>17686</v>
      </c>
      <c r="M11" s="73">
        <f t="shared" si="0"/>
        <v>17736</v>
      </c>
      <c r="N11" s="73">
        <f t="shared" si="2"/>
        <v>18236</v>
      </c>
      <c r="O11" s="135">
        <f t="shared" si="3"/>
        <v>109416</v>
      </c>
      <c r="P11" s="73">
        <f>N11*EleTransferFrequencyAssumptions!G11</f>
        <v>72944</v>
      </c>
      <c r="Q11" s="73">
        <f t="shared" si="4"/>
        <v>437664</v>
      </c>
    </row>
    <row r="12" spans="1:17" ht="21">
      <c r="A12" s="536"/>
      <c r="B12" s="57"/>
      <c r="C12" s="241" t="s">
        <v>19</v>
      </c>
      <c r="D12" s="23">
        <f>DataSIzeAssumptions!B12</f>
        <v>4</v>
      </c>
      <c r="E12" s="27" t="s">
        <v>20</v>
      </c>
      <c r="F12" s="64" t="s">
        <v>41</v>
      </c>
      <c r="G12" s="21" t="s">
        <v>22</v>
      </c>
      <c r="H12" s="18" t="s">
        <v>34</v>
      </c>
      <c r="I12" s="22" t="s">
        <v>26</v>
      </c>
      <c r="J12" s="72" t="s">
        <v>90</v>
      </c>
      <c r="K12" s="73">
        <f>D12*EleTransferFrequencyAssumptions!D12*EleTransferFrequencyAssumptions!F12</f>
        <v>17664</v>
      </c>
      <c r="L12" s="73">
        <f t="shared" si="1"/>
        <v>17686</v>
      </c>
      <c r="M12" s="73">
        <f t="shared" si="0"/>
        <v>17736</v>
      </c>
      <c r="N12" s="73">
        <f t="shared" si="2"/>
        <v>18236</v>
      </c>
      <c r="O12" s="135">
        <f t="shared" si="3"/>
        <v>127652</v>
      </c>
      <c r="P12" s="73">
        <f>N12*EleTransferFrequencyAssumptions!G12</f>
        <v>72944</v>
      </c>
      <c r="Q12" s="73">
        <f t="shared" si="4"/>
        <v>510608</v>
      </c>
    </row>
    <row r="13" spans="1:20" ht="21.75" thickBot="1">
      <c r="A13" s="536"/>
      <c r="B13" s="57"/>
      <c r="C13" s="242" t="s">
        <v>51</v>
      </c>
      <c r="D13" s="31">
        <f>DataSIzeAssumptions!B13</f>
        <v>4</v>
      </c>
      <c r="E13" s="32" t="s">
        <v>20</v>
      </c>
      <c r="F13" s="54" t="s">
        <v>41</v>
      </c>
      <c r="G13" s="43" t="s">
        <v>22</v>
      </c>
      <c r="H13" s="31" t="s">
        <v>34</v>
      </c>
      <c r="I13" s="126" t="s">
        <v>26</v>
      </c>
      <c r="J13" s="74" t="s">
        <v>90</v>
      </c>
      <c r="K13" s="75">
        <f>D13*EleTransferFrequencyAssumptions!D13*EleTransferFrequencyAssumptions!F13</f>
        <v>17664</v>
      </c>
      <c r="L13" s="75">
        <f t="shared" si="1"/>
        <v>17686</v>
      </c>
      <c r="M13" s="75">
        <f t="shared" si="0"/>
        <v>17736</v>
      </c>
      <c r="N13" s="75">
        <f t="shared" si="2"/>
        <v>18236</v>
      </c>
      <c r="O13" s="333">
        <f t="shared" si="3"/>
        <v>145888</v>
      </c>
      <c r="P13" s="75">
        <f>N13*EleTransferFrequencyAssumptions!G13</f>
        <v>72944</v>
      </c>
      <c r="Q13" s="334">
        <f t="shared" si="4"/>
        <v>583552</v>
      </c>
      <c r="R13">
        <f>O13/1024</f>
        <v>142.46875</v>
      </c>
      <c r="T13" s="2">
        <f>Q13</f>
        <v>583552</v>
      </c>
    </row>
    <row r="14" spans="1:17" ht="21.75" thickBot="1">
      <c r="A14" s="255" t="s">
        <v>387</v>
      </c>
      <c r="B14" s="105">
        <f>D14</f>
        <v>25</v>
      </c>
      <c r="C14" s="281" t="s">
        <v>272</v>
      </c>
      <c r="D14" s="304">
        <f>DataSIzeAssumptions!B5</f>
        <v>25</v>
      </c>
      <c r="E14" s="278" t="s">
        <v>360</v>
      </c>
      <c r="F14" s="267" t="s">
        <v>38</v>
      </c>
      <c r="G14" s="278" t="s">
        <v>22</v>
      </c>
      <c r="H14" s="304" t="s">
        <v>41</v>
      </c>
      <c r="I14" s="305" t="s">
        <v>28</v>
      </c>
      <c r="J14" s="142" t="s">
        <v>95</v>
      </c>
      <c r="K14" s="142">
        <f>D14*EleTransferFrequencyAssumptions!D14*EleTransferFrequencyAssumptions!F14</f>
        <v>25</v>
      </c>
      <c r="L14" s="142">
        <f>K14+$L$4</f>
        <v>47</v>
      </c>
      <c r="M14" s="142">
        <f>L14+$M$4</f>
        <v>97</v>
      </c>
      <c r="N14" s="142">
        <f>M14+$N$4</f>
        <v>597</v>
      </c>
      <c r="O14" s="306">
        <f>N14</f>
        <v>597</v>
      </c>
      <c r="P14" s="142">
        <f>N14*EleTransferFrequencyAssumptions!G14</f>
        <v>2388</v>
      </c>
      <c r="Q14" s="142">
        <f>P14</f>
        <v>2388</v>
      </c>
    </row>
    <row r="15" spans="1:20" ht="44.25" customHeight="1" thickBot="1">
      <c r="A15" s="69" t="s">
        <v>388</v>
      </c>
      <c r="B15" s="98">
        <f>D15</f>
        <v>40320</v>
      </c>
      <c r="C15" s="266" t="s">
        <v>273</v>
      </c>
      <c r="D15" s="30">
        <f>DataSIzeAssumptions!B40</f>
        <v>40320</v>
      </c>
      <c r="E15" s="29" t="s">
        <v>360</v>
      </c>
      <c r="F15" s="28" t="s">
        <v>41</v>
      </c>
      <c r="G15" s="29" t="s">
        <v>22</v>
      </c>
      <c r="H15" s="30" t="s">
        <v>38</v>
      </c>
      <c r="I15" s="46" t="s">
        <v>222</v>
      </c>
      <c r="J15" s="90" t="s">
        <v>361</v>
      </c>
      <c r="K15" s="90">
        <f>D15*EleTransferFrequencyAssumptions!D15*EleTransferFrequencyAssumptions!F15</f>
        <v>40320</v>
      </c>
      <c r="L15" s="90">
        <f>K15+$L$4</f>
        <v>40342</v>
      </c>
      <c r="M15" s="90">
        <f>L15+$M$4</f>
        <v>40392</v>
      </c>
      <c r="N15" s="90">
        <f>M15+$N$4</f>
        <v>40892</v>
      </c>
      <c r="O15" s="139">
        <f>N15+O14</f>
        <v>41489</v>
      </c>
      <c r="P15" s="90">
        <f>N15*EleTransferFrequencyAssumptions!G15</f>
        <v>163568</v>
      </c>
      <c r="Q15" s="91">
        <f>P15+Q14</f>
        <v>165956</v>
      </c>
      <c r="T15" s="2">
        <f>O15*4</f>
        <v>165956</v>
      </c>
    </row>
    <row r="16" spans="1:17" ht="12.75" customHeight="1" thickBot="1">
      <c r="A16" s="491" t="s">
        <v>36</v>
      </c>
      <c r="B16" s="492"/>
      <c r="C16" s="492"/>
      <c r="D16" s="492"/>
      <c r="E16" s="492"/>
      <c r="F16" s="492"/>
      <c r="G16" s="492"/>
      <c r="H16" s="492"/>
      <c r="I16" s="492"/>
      <c r="J16" s="492"/>
      <c r="K16" s="492"/>
      <c r="L16" s="492"/>
      <c r="M16" s="492"/>
      <c r="N16" s="492"/>
      <c r="O16" s="492"/>
      <c r="P16" s="492"/>
      <c r="Q16" s="518"/>
    </row>
    <row r="17" spans="1:17" ht="31.5">
      <c r="A17" s="530" t="s">
        <v>264</v>
      </c>
      <c r="B17" s="57">
        <f>SUM(D17:D18)</f>
        <v>43</v>
      </c>
      <c r="C17" s="30" t="s">
        <v>0</v>
      </c>
      <c r="D17" s="30">
        <f>DataSIzeAssumptions!B15</f>
        <v>25</v>
      </c>
      <c r="E17" s="29" t="s">
        <v>37</v>
      </c>
      <c r="F17" s="28" t="s">
        <v>41</v>
      </c>
      <c r="G17" s="29" t="s">
        <v>30</v>
      </c>
      <c r="H17" s="30" t="s">
        <v>35</v>
      </c>
      <c r="I17" s="46" t="s">
        <v>28</v>
      </c>
      <c r="J17" s="71" t="s">
        <v>95</v>
      </c>
      <c r="K17" s="71">
        <f>D17*EleTransferFrequencyAssumptions!D17*EleTransferFrequencyAssumptions!F17</f>
        <v>25</v>
      </c>
      <c r="L17" s="71">
        <f>K17+$L$4</f>
        <v>47</v>
      </c>
      <c r="M17" s="71">
        <f>L17+$M$4</f>
        <v>97</v>
      </c>
      <c r="N17" s="71">
        <f aca="true" t="shared" si="5" ref="N17:N35">M17+$N$4</f>
        <v>597</v>
      </c>
      <c r="O17" s="134">
        <f>N17+O16</f>
        <v>597</v>
      </c>
      <c r="P17" s="71">
        <f>N17*EleTransferFrequencyAssumptions!G17</f>
        <v>597</v>
      </c>
      <c r="Q17" s="71">
        <f>P17+Q16</f>
        <v>597</v>
      </c>
    </row>
    <row r="18" spans="1:19" ht="32.25" thickBot="1">
      <c r="A18" s="531"/>
      <c r="B18" s="98"/>
      <c r="C18" s="31" t="s">
        <v>25</v>
      </c>
      <c r="D18" s="31">
        <f>DataSIzeAssumptions!B16</f>
        <v>18</v>
      </c>
      <c r="E18" s="32" t="s">
        <v>37</v>
      </c>
      <c r="F18" s="42" t="s">
        <v>41</v>
      </c>
      <c r="G18" s="43" t="s">
        <v>30</v>
      </c>
      <c r="H18" s="31" t="s">
        <v>34</v>
      </c>
      <c r="I18" s="44"/>
      <c r="J18" s="75" t="s">
        <v>106</v>
      </c>
      <c r="K18" s="75">
        <f>D18*EleTransferFrequencyAssumptions!D18*EleTransferFrequencyAssumptions!F18</f>
        <v>18</v>
      </c>
      <c r="L18" s="75">
        <f>K18+$L$4</f>
        <v>40</v>
      </c>
      <c r="M18" s="75">
        <f>L18+$M$4</f>
        <v>90</v>
      </c>
      <c r="N18" s="75">
        <f t="shared" si="5"/>
        <v>590</v>
      </c>
      <c r="O18" s="136">
        <f>N18+O17</f>
        <v>1187</v>
      </c>
      <c r="P18" s="75">
        <f>N18*EleTransferFrequencyAssumptions!G18</f>
        <v>590</v>
      </c>
      <c r="Q18" s="76">
        <f>P18+Q17</f>
        <v>1187</v>
      </c>
      <c r="S18" t="s">
        <v>222</v>
      </c>
    </row>
    <row r="19" spans="1:17" ht="31.5">
      <c r="A19" s="530" t="s">
        <v>265</v>
      </c>
      <c r="B19" s="55">
        <f>SUM(D19:D25)</f>
        <v>296</v>
      </c>
      <c r="C19" s="35" t="s">
        <v>0</v>
      </c>
      <c r="D19" s="35">
        <f>DataSIzeAssumptions!B15</f>
        <v>25</v>
      </c>
      <c r="E19" s="36" t="s">
        <v>37</v>
      </c>
      <c r="F19" s="37" t="s">
        <v>41</v>
      </c>
      <c r="G19" s="36" t="s">
        <v>30</v>
      </c>
      <c r="H19" s="35" t="s">
        <v>35</v>
      </c>
      <c r="I19" s="38" t="s">
        <v>28</v>
      </c>
      <c r="J19" s="71" t="s">
        <v>146</v>
      </c>
      <c r="K19" s="71">
        <f>D19*EleTransferFrequencyAssumptions!D19*EleTransferFrequencyAssumptions!F19</f>
        <v>25</v>
      </c>
      <c r="L19" s="71">
        <f>K19+L4</f>
        <v>47</v>
      </c>
      <c r="M19" s="71">
        <f>L19+$M$4</f>
        <v>97</v>
      </c>
      <c r="N19" s="71">
        <f t="shared" si="5"/>
        <v>597</v>
      </c>
      <c r="O19" s="134">
        <f>N19</f>
        <v>597</v>
      </c>
      <c r="P19" s="71">
        <f>N19*EleTransferFrequencyAssumptions!G19</f>
        <v>597</v>
      </c>
      <c r="Q19" s="71">
        <f>P19</f>
        <v>597</v>
      </c>
    </row>
    <row r="20" spans="1:17" ht="31.5">
      <c r="A20" s="535"/>
      <c r="B20" s="57"/>
      <c r="C20" s="26" t="s">
        <v>25</v>
      </c>
      <c r="D20" s="26">
        <f>DataSIzeAssumptions!B16</f>
        <v>18</v>
      </c>
      <c r="E20" s="27" t="s">
        <v>37</v>
      </c>
      <c r="F20" s="39" t="s">
        <v>41</v>
      </c>
      <c r="G20" s="40" t="s">
        <v>30</v>
      </c>
      <c r="H20" s="26" t="s">
        <v>34</v>
      </c>
      <c r="I20" s="41"/>
      <c r="J20" s="73" t="s">
        <v>211</v>
      </c>
      <c r="K20" s="73">
        <f>D20*EleTransferFrequencyAssumptions!D20*EleTransferFrequencyAssumptions!F20</f>
        <v>18</v>
      </c>
      <c r="L20" s="73">
        <f>K20+$L$4</f>
        <v>40</v>
      </c>
      <c r="M20" s="73">
        <f aca="true" t="shared" si="6" ref="M20:M25">L20+$M$4</f>
        <v>90</v>
      </c>
      <c r="N20" s="73">
        <f t="shared" si="5"/>
        <v>590</v>
      </c>
      <c r="O20" s="135">
        <f aca="true" t="shared" si="7" ref="O20:O25">N20+O19</f>
        <v>1187</v>
      </c>
      <c r="P20" s="73">
        <f>N20*EleTransferFrequencyAssumptions!G20</f>
        <v>590</v>
      </c>
      <c r="Q20" s="73">
        <f aca="true" t="shared" si="8" ref="Q20:Q25">P20+Q19</f>
        <v>1187</v>
      </c>
    </row>
    <row r="21" spans="1:17" ht="31.5">
      <c r="A21" s="535"/>
      <c r="B21" s="57"/>
      <c r="C21" s="26" t="s">
        <v>24</v>
      </c>
      <c r="D21" s="26">
        <f>DataSIzeAssumptions!B5</f>
        <v>25</v>
      </c>
      <c r="E21" s="27" t="s">
        <v>37</v>
      </c>
      <c r="F21" s="39" t="s">
        <v>34</v>
      </c>
      <c r="G21" s="40" t="s">
        <v>30</v>
      </c>
      <c r="H21" s="26" t="s">
        <v>41</v>
      </c>
      <c r="I21" s="41"/>
      <c r="J21" s="73" t="s">
        <v>146</v>
      </c>
      <c r="K21" s="73">
        <f>D21*EleTransferFrequencyAssumptions!D21*EleTransferFrequencyAssumptions!F21</f>
        <v>25</v>
      </c>
      <c r="L21" s="73">
        <f>K21+$L$4</f>
        <v>47</v>
      </c>
      <c r="M21" s="73">
        <f t="shared" si="6"/>
        <v>97</v>
      </c>
      <c r="N21" s="73">
        <f t="shared" si="5"/>
        <v>597</v>
      </c>
      <c r="O21" s="135">
        <f t="shared" si="7"/>
        <v>1784</v>
      </c>
      <c r="P21" s="73">
        <f>N21*EleTransferFrequencyAssumptions!G21</f>
        <v>597</v>
      </c>
      <c r="Q21" s="73">
        <f t="shared" si="8"/>
        <v>1784</v>
      </c>
    </row>
    <row r="22" spans="1:17" ht="31.5">
      <c r="A22" s="535"/>
      <c r="B22" s="57"/>
      <c r="C22" s="26" t="s">
        <v>104</v>
      </c>
      <c r="D22" s="26">
        <f>DataSIzeAssumptions!B25</f>
        <v>150</v>
      </c>
      <c r="E22" s="27" t="s">
        <v>37</v>
      </c>
      <c r="F22" s="39" t="s">
        <v>41</v>
      </c>
      <c r="G22" s="40" t="s">
        <v>30</v>
      </c>
      <c r="H22" s="26" t="s">
        <v>34</v>
      </c>
      <c r="I22" s="41"/>
      <c r="J22" s="73" t="s">
        <v>212</v>
      </c>
      <c r="K22" s="73">
        <f>D22*EleTransferFrequencyAssumptions!D22*EleTransferFrequencyAssumptions!F22</f>
        <v>150</v>
      </c>
      <c r="L22" s="73">
        <f>K22+$L$4</f>
        <v>172</v>
      </c>
      <c r="M22" s="73">
        <f t="shared" si="6"/>
        <v>222</v>
      </c>
      <c r="N22" s="73">
        <f t="shared" si="5"/>
        <v>722</v>
      </c>
      <c r="O22" s="135">
        <f t="shared" si="7"/>
        <v>2506</v>
      </c>
      <c r="P22" s="73">
        <f>N22*EleTransferFrequencyAssumptions!G22</f>
        <v>722</v>
      </c>
      <c r="Q22" s="73">
        <f t="shared" si="8"/>
        <v>2506</v>
      </c>
    </row>
    <row r="23" spans="1:17" ht="31.5">
      <c r="A23" s="535"/>
      <c r="B23" s="57"/>
      <c r="C23" s="26" t="s">
        <v>32</v>
      </c>
      <c r="D23" s="26">
        <f>DataSIzeAssumptions!B5</f>
        <v>25</v>
      </c>
      <c r="E23" s="27" t="s">
        <v>37</v>
      </c>
      <c r="F23" s="39" t="s">
        <v>34</v>
      </c>
      <c r="G23" s="40" t="s">
        <v>30</v>
      </c>
      <c r="H23" s="26" t="s">
        <v>41</v>
      </c>
      <c r="I23" s="41"/>
      <c r="J23" s="73" t="s">
        <v>146</v>
      </c>
      <c r="K23" s="73">
        <f>D23*EleTransferFrequencyAssumptions!D23*EleTransferFrequencyAssumptions!F23</f>
        <v>25</v>
      </c>
      <c r="L23" s="73">
        <f>K23+$L$4</f>
        <v>47</v>
      </c>
      <c r="M23" s="73">
        <f t="shared" si="6"/>
        <v>97</v>
      </c>
      <c r="N23" s="73">
        <f t="shared" si="5"/>
        <v>597</v>
      </c>
      <c r="O23" s="135">
        <f t="shared" si="7"/>
        <v>3103</v>
      </c>
      <c r="P23" s="73">
        <f>N23*EleTransferFrequencyAssumptions!G23</f>
        <v>597</v>
      </c>
      <c r="Q23" s="73">
        <f t="shared" si="8"/>
        <v>3103</v>
      </c>
    </row>
    <row r="24" spans="1:17" ht="31.5">
      <c r="A24" s="535"/>
      <c r="B24" s="57"/>
      <c r="C24" s="26" t="s">
        <v>31</v>
      </c>
      <c r="D24" s="26">
        <f>DataSIzeAssumptions!B15</f>
        <v>25</v>
      </c>
      <c r="E24" s="27" t="s">
        <v>37</v>
      </c>
      <c r="F24" s="39" t="s">
        <v>41</v>
      </c>
      <c r="G24" s="40" t="s">
        <v>30</v>
      </c>
      <c r="H24" s="26" t="s">
        <v>35</v>
      </c>
      <c r="I24" s="41" t="s">
        <v>28</v>
      </c>
      <c r="J24" s="73" t="s">
        <v>146</v>
      </c>
      <c r="K24" s="73">
        <f>D24*EleTransferFrequencyAssumptions!D24*EleTransferFrequencyAssumptions!F24</f>
        <v>25</v>
      </c>
      <c r="L24" s="73">
        <f>K24+$L$4</f>
        <v>47</v>
      </c>
      <c r="M24" s="73">
        <f t="shared" si="6"/>
        <v>97</v>
      </c>
      <c r="N24" s="73">
        <f t="shared" si="5"/>
        <v>597</v>
      </c>
      <c r="O24" s="135">
        <f t="shared" si="7"/>
        <v>3700</v>
      </c>
      <c r="P24" s="73">
        <f>N24*EleTransferFrequencyAssumptions!G24</f>
        <v>597</v>
      </c>
      <c r="Q24" s="73">
        <f t="shared" si="8"/>
        <v>3700</v>
      </c>
    </row>
    <row r="25" spans="1:17" ht="32.25" thickBot="1">
      <c r="A25" s="531"/>
      <c r="B25" s="98"/>
      <c r="C25" s="31" t="s">
        <v>33</v>
      </c>
      <c r="D25" s="31">
        <f>DataSIzeAssumptions!B38</f>
        <v>28</v>
      </c>
      <c r="E25" s="32" t="s">
        <v>37</v>
      </c>
      <c r="F25" s="42" t="s">
        <v>41</v>
      </c>
      <c r="G25" s="43" t="s">
        <v>30</v>
      </c>
      <c r="H25" s="31" t="s">
        <v>34</v>
      </c>
      <c r="I25" s="44"/>
      <c r="J25" s="75" t="s">
        <v>213</v>
      </c>
      <c r="K25" s="75">
        <f>D25*EleTransferFrequencyAssumptions!D25*EleTransferFrequencyAssumptions!F25</f>
        <v>28</v>
      </c>
      <c r="L25" s="75">
        <f>K25+L4</f>
        <v>50</v>
      </c>
      <c r="M25" s="75">
        <f t="shared" si="6"/>
        <v>100</v>
      </c>
      <c r="N25" s="75">
        <f t="shared" si="5"/>
        <v>600</v>
      </c>
      <c r="O25" s="136">
        <f t="shared" si="7"/>
        <v>4300</v>
      </c>
      <c r="P25" s="75">
        <f>N25*EleTransferFrequencyAssumptions!G25</f>
        <v>600</v>
      </c>
      <c r="Q25" s="76">
        <f t="shared" si="8"/>
        <v>4300</v>
      </c>
    </row>
    <row r="26" spans="1:17" ht="31.5">
      <c r="A26" s="521" t="s">
        <v>267</v>
      </c>
      <c r="B26" s="55">
        <f>SUM(D26:D30)</f>
        <v>243</v>
      </c>
      <c r="C26" s="35" t="s">
        <v>0</v>
      </c>
      <c r="D26" s="35">
        <f>DataSIzeAssumptions!B15</f>
        <v>25</v>
      </c>
      <c r="E26" s="36" t="s">
        <v>37</v>
      </c>
      <c r="F26" s="37" t="s">
        <v>41</v>
      </c>
      <c r="G26" s="36" t="s">
        <v>30</v>
      </c>
      <c r="H26" s="35" t="s">
        <v>35</v>
      </c>
      <c r="I26" s="38" t="s">
        <v>28</v>
      </c>
      <c r="J26" s="71" t="s">
        <v>146</v>
      </c>
      <c r="K26" s="77">
        <f>D26*EleTransferFrequencyAssumptions!D26*EleTransferFrequencyAssumptions!F26</f>
        <v>25</v>
      </c>
      <c r="L26" s="71">
        <f>K26+$L$4</f>
        <v>47</v>
      </c>
      <c r="M26" s="71">
        <f aca="true" t="shared" si="9" ref="M26:M35">L26+$M$4</f>
        <v>97</v>
      </c>
      <c r="N26" s="77">
        <f t="shared" si="5"/>
        <v>597</v>
      </c>
      <c r="O26" s="134">
        <f>N26</f>
        <v>597</v>
      </c>
      <c r="P26" s="71">
        <f>N26*EleTransferFrequencyAssumptions!G26</f>
        <v>597</v>
      </c>
      <c r="Q26" s="78">
        <f>P26</f>
        <v>597</v>
      </c>
    </row>
    <row r="27" spans="1:17" ht="31.5">
      <c r="A27" s="522"/>
      <c r="B27" s="57"/>
      <c r="C27" s="26" t="s">
        <v>25</v>
      </c>
      <c r="D27" s="26">
        <f>DataSIzeAssumptions!B16</f>
        <v>18</v>
      </c>
      <c r="E27" s="27" t="s">
        <v>37</v>
      </c>
      <c r="F27" s="39" t="s">
        <v>41</v>
      </c>
      <c r="G27" s="40" t="s">
        <v>30</v>
      </c>
      <c r="H27" s="26" t="s">
        <v>34</v>
      </c>
      <c r="I27" s="41"/>
      <c r="J27" s="73" t="s">
        <v>211</v>
      </c>
      <c r="K27" s="79">
        <f>D27*EleTransferFrequencyAssumptions!D27*EleTransferFrequencyAssumptions!F27</f>
        <v>18</v>
      </c>
      <c r="L27" s="73">
        <f>K27+$L$4</f>
        <v>40</v>
      </c>
      <c r="M27" s="73">
        <f t="shared" si="9"/>
        <v>90</v>
      </c>
      <c r="N27" s="79">
        <f t="shared" si="5"/>
        <v>590</v>
      </c>
      <c r="O27" s="135">
        <f>N27+O26</f>
        <v>1187</v>
      </c>
      <c r="P27" s="73">
        <f>N27*EleTransferFrequencyAssumptions!G27</f>
        <v>590</v>
      </c>
      <c r="Q27" s="80">
        <f>P27+Q26</f>
        <v>1187</v>
      </c>
    </row>
    <row r="28" spans="1:17" ht="31.5">
      <c r="A28" s="522"/>
      <c r="B28" s="57"/>
      <c r="C28" s="26" t="s">
        <v>24</v>
      </c>
      <c r="D28" s="26">
        <f>DataSIzeAssumptions!B5</f>
        <v>25</v>
      </c>
      <c r="E28" s="27" t="s">
        <v>37</v>
      </c>
      <c r="F28" s="39" t="s">
        <v>34</v>
      </c>
      <c r="G28" s="40" t="s">
        <v>30</v>
      </c>
      <c r="H28" s="26" t="s">
        <v>41</v>
      </c>
      <c r="I28" s="41"/>
      <c r="J28" s="73" t="s">
        <v>146</v>
      </c>
      <c r="K28" s="79">
        <f>D28*EleTransferFrequencyAssumptions!D28*EleTransferFrequencyAssumptions!F28</f>
        <v>25</v>
      </c>
      <c r="L28" s="73">
        <f>K28+$L$4</f>
        <v>47</v>
      </c>
      <c r="M28" s="73">
        <f t="shared" si="9"/>
        <v>97</v>
      </c>
      <c r="N28" s="79">
        <f t="shared" si="5"/>
        <v>597</v>
      </c>
      <c r="O28" s="135">
        <f>N28+O27</f>
        <v>1784</v>
      </c>
      <c r="P28" s="73">
        <f>N28*EleTransferFrequencyAssumptions!G28</f>
        <v>597</v>
      </c>
      <c r="Q28" s="80">
        <f>P28+Q27</f>
        <v>1784</v>
      </c>
    </row>
    <row r="29" spans="1:17" ht="31.5">
      <c r="A29" s="522"/>
      <c r="B29" s="57"/>
      <c r="C29" s="26" t="s">
        <v>104</v>
      </c>
      <c r="D29" s="26">
        <f>DataSIzeAssumptions!B25</f>
        <v>150</v>
      </c>
      <c r="E29" s="27" t="s">
        <v>37</v>
      </c>
      <c r="F29" s="39" t="s">
        <v>41</v>
      </c>
      <c r="G29" s="40" t="s">
        <v>30</v>
      </c>
      <c r="H29" s="26" t="s">
        <v>34</v>
      </c>
      <c r="I29" s="41"/>
      <c r="J29" s="81" t="s">
        <v>212</v>
      </c>
      <c r="K29" s="79">
        <f>D29*EleTransferFrequencyAssumptions!D29*EleTransferFrequencyAssumptions!F29</f>
        <v>150</v>
      </c>
      <c r="L29" s="73">
        <f>K29+$L$4</f>
        <v>172</v>
      </c>
      <c r="M29" s="73">
        <f t="shared" si="9"/>
        <v>222</v>
      </c>
      <c r="N29" s="79">
        <f t="shared" si="5"/>
        <v>722</v>
      </c>
      <c r="O29" s="135">
        <f>N29+O28</f>
        <v>2506</v>
      </c>
      <c r="P29" s="73">
        <f>N29*EleTransferFrequencyAssumptions!G29</f>
        <v>722</v>
      </c>
      <c r="Q29" s="83">
        <f>P29+Q28</f>
        <v>2506</v>
      </c>
    </row>
    <row r="30" spans="1:17" ht="32.25" thickBot="1">
      <c r="A30" s="523"/>
      <c r="B30" s="98"/>
      <c r="C30" s="31" t="s">
        <v>31</v>
      </c>
      <c r="D30" s="31">
        <f>DataSIzeAssumptions!B15</f>
        <v>25</v>
      </c>
      <c r="E30" s="32" t="s">
        <v>37</v>
      </c>
      <c r="F30" s="42" t="s">
        <v>41</v>
      </c>
      <c r="G30" s="43" t="s">
        <v>30</v>
      </c>
      <c r="H30" s="31" t="s">
        <v>35</v>
      </c>
      <c r="I30" s="44" t="s">
        <v>28</v>
      </c>
      <c r="J30" s="75" t="s">
        <v>146</v>
      </c>
      <c r="K30" s="85">
        <f>D30*EleTransferFrequencyAssumptions!D30*EleTransferFrequencyAssumptions!F30</f>
        <v>25</v>
      </c>
      <c r="L30" s="75">
        <f>K30+L4</f>
        <v>47</v>
      </c>
      <c r="M30" s="75">
        <f t="shared" si="9"/>
        <v>97</v>
      </c>
      <c r="N30" s="85">
        <f t="shared" si="5"/>
        <v>597</v>
      </c>
      <c r="O30" s="136">
        <f>N30+O29</f>
        <v>3103</v>
      </c>
      <c r="P30" s="75">
        <f>N30*EleTransferFrequencyAssumptions!G30</f>
        <v>597</v>
      </c>
      <c r="Q30" s="86">
        <f>P30+Q29</f>
        <v>3103</v>
      </c>
    </row>
    <row r="31" spans="1:17" ht="37.5" customHeight="1">
      <c r="A31" s="521" t="s">
        <v>266</v>
      </c>
      <c r="B31" s="538">
        <f>SUM(D31:D35)</f>
        <v>243</v>
      </c>
      <c r="C31" s="35" t="s">
        <v>0</v>
      </c>
      <c r="D31" s="35">
        <f>DataSIzeAssumptions!B15</f>
        <v>25</v>
      </c>
      <c r="E31" s="36" t="s">
        <v>37</v>
      </c>
      <c r="F31" s="37" t="s">
        <v>41</v>
      </c>
      <c r="G31" s="36" t="s">
        <v>30</v>
      </c>
      <c r="H31" s="35" t="s">
        <v>35</v>
      </c>
      <c r="I31" s="38" t="s">
        <v>28</v>
      </c>
      <c r="J31" s="71" t="s">
        <v>146</v>
      </c>
      <c r="K31" s="71">
        <f>D31*EleTransferFrequencyAssumptions!D31*EleTransferFrequencyAssumptions!F31</f>
        <v>25</v>
      </c>
      <c r="L31" s="71">
        <f>K31+L4</f>
        <v>47</v>
      </c>
      <c r="M31" s="71">
        <f t="shared" si="9"/>
        <v>97</v>
      </c>
      <c r="N31" s="71">
        <f t="shared" si="5"/>
        <v>597</v>
      </c>
      <c r="O31" s="134">
        <f>N31</f>
        <v>597</v>
      </c>
      <c r="P31" s="71">
        <f>N31*EleTransferFrequencyAssumptions!G26</f>
        <v>597</v>
      </c>
      <c r="Q31" s="71">
        <f>P31</f>
        <v>597</v>
      </c>
    </row>
    <row r="32" spans="1:17" ht="31.5">
      <c r="A32" s="522"/>
      <c r="B32" s="539"/>
      <c r="C32" s="26" t="s">
        <v>25</v>
      </c>
      <c r="D32" s="26">
        <f>DataSIzeAssumptions!B16</f>
        <v>18</v>
      </c>
      <c r="E32" s="27" t="s">
        <v>37</v>
      </c>
      <c r="F32" s="39" t="s">
        <v>41</v>
      </c>
      <c r="G32" s="40" t="s">
        <v>30</v>
      </c>
      <c r="H32" s="26" t="s">
        <v>34</v>
      </c>
      <c r="I32" s="41"/>
      <c r="J32" s="73" t="s">
        <v>211</v>
      </c>
      <c r="K32" s="73">
        <f>D32*EleTransferFrequencyAssumptions!D32*EleTransferFrequencyAssumptions!F32</f>
        <v>18</v>
      </c>
      <c r="L32" s="73">
        <f>K32+$L$4</f>
        <v>40</v>
      </c>
      <c r="M32" s="73">
        <f t="shared" si="9"/>
        <v>90</v>
      </c>
      <c r="N32" s="73">
        <f t="shared" si="5"/>
        <v>590</v>
      </c>
      <c r="O32" s="135">
        <f>N32+O31</f>
        <v>1187</v>
      </c>
      <c r="P32" s="73">
        <f>N32*EleTransferFrequencyAssumptions!G27</f>
        <v>590</v>
      </c>
      <c r="Q32" s="73">
        <f>P32+Q31</f>
        <v>1187</v>
      </c>
    </row>
    <row r="33" spans="1:17" ht="31.5">
      <c r="A33" s="522"/>
      <c r="B33" s="539"/>
      <c r="C33" s="26" t="s">
        <v>24</v>
      </c>
      <c r="D33" s="26">
        <f>DataSIzeAssumptions!B5</f>
        <v>25</v>
      </c>
      <c r="E33" s="27" t="s">
        <v>37</v>
      </c>
      <c r="F33" s="39" t="s">
        <v>34</v>
      </c>
      <c r="G33" s="40" t="s">
        <v>30</v>
      </c>
      <c r="H33" s="26" t="s">
        <v>41</v>
      </c>
      <c r="I33" s="41"/>
      <c r="J33" s="73" t="s">
        <v>146</v>
      </c>
      <c r="K33" s="73">
        <f>D33*EleTransferFrequencyAssumptions!D33*EleTransferFrequencyAssumptions!F33</f>
        <v>25</v>
      </c>
      <c r="L33" s="73">
        <f>K33+$L$4</f>
        <v>47</v>
      </c>
      <c r="M33" s="73">
        <f t="shared" si="9"/>
        <v>97</v>
      </c>
      <c r="N33" s="73">
        <f t="shared" si="5"/>
        <v>597</v>
      </c>
      <c r="O33" s="135">
        <f>N33+O32</f>
        <v>1784</v>
      </c>
      <c r="P33" s="73">
        <f>N33*EleTransferFrequencyAssumptions!G28</f>
        <v>597</v>
      </c>
      <c r="Q33" s="73">
        <f>P33+Q32</f>
        <v>1784</v>
      </c>
    </row>
    <row r="34" spans="1:17" ht="31.5">
      <c r="A34" s="522"/>
      <c r="B34" s="539"/>
      <c r="C34" s="26" t="s">
        <v>104</v>
      </c>
      <c r="D34" s="26">
        <f>DataSIzeAssumptions!B25</f>
        <v>150</v>
      </c>
      <c r="E34" s="27" t="s">
        <v>37</v>
      </c>
      <c r="F34" s="39" t="s">
        <v>41</v>
      </c>
      <c r="G34" s="40" t="s">
        <v>30</v>
      </c>
      <c r="H34" s="26" t="s">
        <v>34</v>
      </c>
      <c r="I34" s="41"/>
      <c r="J34" s="73" t="s">
        <v>212</v>
      </c>
      <c r="K34" s="73">
        <f>D34*EleTransferFrequencyAssumptions!D34*EleTransferFrequencyAssumptions!F34</f>
        <v>150</v>
      </c>
      <c r="L34" s="73">
        <f>K34+$L$4</f>
        <v>172</v>
      </c>
      <c r="M34" s="73">
        <f t="shared" si="9"/>
        <v>222</v>
      </c>
      <c r="N34" s="73">
        <f t="shared" si="5"/>
        <v>722</v>
      </c>
      <c r="O34" s="135">
        <f>N34+O33</f>
        <v>2506</v>
      </c>
      <c r="P34" s="73">
        <f>N34*EleTransferFrequencyAssumptions!G29</f>
        <v>722</v>
      </c>
      <c r="Q34" s="73">
        <f>P34+Q33</f>
        <v>2506</v>
      </c>
    </row>
    <row r="35" spans="1:17" ht="32.25" thickBot="1">
      <c r="A35" s="522"/>
      <c r="B35" s="539"/>
      <c r="C35" s="26" t="s">
        <v>31</v>
      </c>
      <c r="D35" s="26">
        <f>DataSIzeAssumptions!B15</f>
        <v>25</v>
      </c>
      <c r="E35" s="27" t="s">
        <v>37</v>
      </c>
      <c r="F35" s="39" t="s">
        <v>41</v>
      </c>
      <c r="G35" s="40" t="s">
        <v>30</v>
      </c>
      <c r="H35" s="26" t="s">
        <v>35</v>
      </c>
      <c r="I35" s="41" t="s">
        <v>28</v>
      </c>
      <c r="J35" s="73" t="s">
        <v>146</v>
      </c>
      <c r="K35" s="73">
        <f>D35*EleTransferFrequencyAssumptions!D35*EleTransferFrequencyAssumptions!F35</f>
        <v>25</v>
      </c>
      <c r="L35" s="73">
        <f>K35+$L$4</f>
        <v>47</v>
      </c>
      <c r="M35" s="73">
        <f t="shared" si="9"/>
        <v>97</v>
      </c>
      <c r="N35" s="73">
        <f t="shared" si="5"/>
        <v>597</v>
      </c>
      <c r="O35" s="335">
        <f>N35+O34</f>
        <v>3103</v>
      </c>
      <c r="P35" s="73">
        <f>N35*EleTransferFrequencyAssumptions!G35</f>
        <v>597</v>
      </c>
      <c r="Q35" s="327">
        <f>P35+Q34</f>
        <v>3103</v>
      </c>
    </row>
    <row r="36" spans="1:17" ht="14.25" customHeight="1" thickBot="1">
      <c r="A36" s="499" t="s">
        <v>172</v>
      </c>
      <c r="B36" s="500"/>
      <c r="C36" s="500"/>
      <c r="D36" s="500"/>
      <c r="E36" s="500"/>
      <c r="F36" s="500"/>
      <c r="G36" s="500"/>
      <c r="H36" s="500"/>
      <c r="I36" s="500"/>
      <c r="J36" s="500"/>
      <c r="K36" s="500"/>
      <c r="L36" s="500"/>
      <c r="M36" s="500"/>
      <c r="N36" s="500"/>
      <c r="O36" s="500"/>
      <c r="P36" s="500"/>
      <c r="Q36" s="540"/>
    </row>
    <row r="37" spans="1:17" ht="55.5" customHeight="1" thickBot="1">
      <c r="A37" s="273" t="s">
        <v>278</v>
      </c>
      <c r="B37" s="55">
        <f>SUM(D37:D38)</f>
        <v>40345</v>
      </c>
      <c r="C37" s="264" t="s">
        <v>272</v>
      </c>
      <c r="D37" s="304">
        <f>DataSIzeAssumptions!B5</f>
        <v>25</v>
      </c>
      <c r="E37" s="287" t="s">
        <v>271</v>
      </c>
      <c r="F37" s="278" t="s">
        <v>38</v>
      </c>
      <c r="G37" s="304" t="s">
        <v>22</v>
      </c>
      <c r="H37" s="304" t="s">
        <v>41</v>
      </c>
      <c r="I37" s="305"/>
      <c r="J37" s="142" t="s">
        <v>146</v>
      </c>
      <c r="K37" s="142">
        <f>D37*EleTransferFrequencyAssumptions!D37*EleTransferFrequencyAssumptions!F37</f>
        <v>25</v>
      </c>
      <c r="L37" s="142">
        <f>K37+$L$4</f>
        <v>47</v>
      </c>
      <c r="M37" s="142">
        <f>L37+$M$4</f>
        <v>97</v>
      </c>
      <c r="N37" s="310">
        <f>M37+$N$4</f>
        <v>597</v>
      </c>
      <c r="O37" s="306">
        <f>N37</f>
        <v>597</v>
      </c>
      <c r="P37" s="142">
        <f>N37*EleTransferFrequencyAssumptions!G37</f>
        <v>2388</v>
      </c>
      <c r="Q37" s="142">
        <f>P37</f>
        <v>2388</v>
      </c>
    </row>
    <row r="38" spans="1:20" ht="69" customHeight="1" thickBot="1">
      <c r="A38" s="274" t="s">
        <v>279</v>
      </c>
      <c r="B38" s="57"/>
      <c r="C38" s="242" t="s">
        <v>273</v>
      </c>
      <c r="D38" s="34">
        <f>DataSIzeAssumptions!B40</f>
        <v>40320</v>
      </c>
      <c r="E38" s="308" t="s">
        <v>271</v>
      </c>
      <c r="F38" s="33" t="s">
        <v>41</v>
      </c>
      <c r="G38" s="34" t="s">
        <v>22</v>
      </c>
      <c r="H38" s="30" t="s">
        <v>38</v>
      </c>
      <c r="I38" s="46" t="s">
        <v>28</v>
      </c>
      <c r="J38" s="90" t="s">
        <v>361</v>
      </c>
      <c r="K38" s="90">
        <f>D38*EleTransferFrequencyAssumptions!D38*EleTransferFrequencyAssumptions!F38</f>
        <v>40320</v>
      </c>
      <c r="L38" s="90">
        <f>K38+$L$4</f>
        <v>40342</v>
      </c>
      <c r="M38" s="90">
        <f>L38+$M$4</f>
        <v>40392</v>
      </c>
      <c r="N38" s="90">
        <f>M38+$N$4</f>
        <v>40892</v>
      </c>
      <c r="O38" s="336">
        <f>N38+O37</f>
        <v>41489</v>
      </c>
      <c r="P38" s="90">
        <f>N38*EleTransferFrequencyAssumptions!G38</f>
        <v>163568</v>
      </c>
      <c r="Q38" s="337">
        <f>P38+Q37</f>
        <v>165956</v>
      </c>
      <c r="T38">
        <f>O38*4</f>
        <v>165956</v>
      </c>
    </row>
    <row r="39" spans="1:17" ht="12.75" customHeight="1" thickBot="1">
      <c r="A39" s="491" t="s">
        <v>36</v>
      </c>
      <c r="B39" s="492"/>
      <c r="C39" s="492"/>
      <c r="D39" s="492"/>
      <c r="E39" s="492"/>
      <c r="F39" s="492"/>
      <c r="G39" s="492"/>
      <c r="H39" s="492"/>
      <c r="I39" s="492"/>
      <c r="J39" s="492"/>
      <c r="K39" s="492"/>
      <c r="L39" s="492"/>
      <c r="M39" s="492"/>
      <c r="N39" s="492"/>
      <c r="O39" s="492"/>
      <c r="P39" s="492"/>
      <c r="Q39" s="518"/>
    </row>
    <row r="40" spans="1:17" ht="31.5" customHeight="1">
      <c r="A40" s="486" t="s">
        <v>280</v>
      </c>
      <c r="B40" s="55">
        <f>SUM(D40:D44)</f>
        <v>243</v>
      </c>
      <c r="C40" s="35" t="s">
        <v>0</v>
      </c>
      <c r="D40" s="35">
        <f>DataSIzeAssumptions!B15</f>
        <v>25</v>
      </c>
      <c r="E40" s="36" t="s">
        <v>37</v>
      </c>
      <c r="F40" s="37" t="s">
        <v>41</v>
      </c>
      <c r="G40" s="36" t="s">
        <v>30</v>
      </c>
      <c r="H40" s="35" t="s">
        <v>35</v>
      </c>
      <c r="I40" s="38" t="s">
        <v>28</v>
      </c>
      <c r="J40" s="71" t="s">
        <v>146</v>
      </c>
      <c r="K40" s="77">
        <f>D40*EleTransferFrequencyAssumptions!D40*EleTransferFrequencyAssumptions!F40</f>
        <v>25</v>
      </c>
      <c r="L40" s="71">
        <f>K40+$L$4</f>
        <v>47</v>
      </c>
      <c r="M40" s="71">
        <f>L40+$M$4</f>
        <v>97</v>
      </c>
      <c r="N40" s="77">
        <f>M40+$N$4</f>
        <v>597</v>
      </c>
      <c r="O40" s="134">
        <f>N40</f>
        <v>597</v>
      </c>
      <c r="P40" s="71">
        <f>N40*EleTransferFrequencyAssumptions!G40</f>
        <v>597</v>
      </c>
      <c r="Q40" s="78">
        <f>P40</f>
        <v>597</v>
      </c>
    </row>
    <row r="41" spans="1:17" ht="31.5">
      <c r="A41" s="487"/>
      <c r="B41" s="57"/>
      <c r="C41" s="26" t="s">
        <v>25</v>
      </c>
      <c r="D41" s="26">
        <f>DataSIzeAssumptions!B16</f>
        <v>18</v>
      </c>
      <c r="E41" s="27" t="s">
        <v>37</v>
      </c>
      <c r="F41" s="39" t="s">
        <v>41</v>
      </c>
      <c r="G41" s="40" t="s">
        <v>30</v>
      </c>
      <c r="H41" s="26" t="s">
        <v>34</v>
      </c>
      <c r="I41" s="41"/>
      <c r="J41" s="73" t="s">
        <v>211</v>
      </c>
      <c r="K41" s="79">
        <f>D41*EleTransferFrequencyAssumptions!D41*EleTransferFrequencyAssumptions!F41</f>
        <v>18</v>
      </c>
      <c r="L41" s="73">
        <f>K41+$L$4</f>
        <v>40</v>
      </c>
      <c r="M41" s="73">
        <f>L41+$M$4</f>
        <v>90</v>
      </c>
      <c r="N41" s="79">
        <f>M41+$N$4</f>
        <v>590</v>
      </c>
      <c r="O41" s="135">
        <f>N41+O40</f>
        <v>1187</v>
      </c>
      <c r="P41" s="73">
        <f>N41*EleTransferFrequencyAssumptions!G41</f>
        <v>590</v>
      </c>
      <c r="Q41" s="80">
        <f>P41+Q40</f>
        <v>1187</v>
      </c>
    </row>
    <row r="42" spans="1:17" ht="31.5">
      <c r="A42" s="487"/>
      <c r="B42" s="57"/>
      <c r="C42" s="26" t="s">
        <v>24</v>
      </c>
      <c r="D42" s="26">
        <f>DataSIzeAssumptions!B5</f>
        <v>25</v>
      </c>
      <c r="E42" s="27" t="s">
        <v>37</v>
      </c>
      <c r="F42" s="39" t="s">
        <v>34</v>
      </c>
      <c r="G42" s="40" t="s">
        <v>30</v>
      </c>
      <c r="H42" s="26" t="s">
        <v>41</v>
      </c>
      <c r="I42" s="41"/>
      <c r="J42" s="73" t="s">
        <v>146</v>
      </c>
      <c r="K42" s="79">
        <f>D42*EleTransferFrequencyAssumptions!D42*EleTransferFrequencyAssumptions!F42</f>
        <v>25</v>
      </c>
      <c r="L42" s="73">
        <f>K42+$L$4</f>
        <v>47</v>
      </c>
      <c r="M42" s="73">
        <f>L42+$M$4</f>
        <v>97</v>
      </c>
      <c r="N42" s="79">
        <f>M42+$N$4</f>
        <v>597</v>
      </c>
      <c r="O42" s="135">
        <f>N42+O41</f>
        <v>1784</v>
      </c>
      <c r="P42" s="73">
        <f>N42*EleTransferFrequencyAssumptions!G42</f>
        <v>597</v>
      </c>
      <c r="Q42" s="80">
        <f>P42+Q41</f>
        <v>1784</v>
      </c>
    </row>
    <row r="43" spans="1:17" ht="31.5">
      <c r="A43" s="487"/>
      <c r="B43" s="57"/>
      <c r="C43" s="26" t="s">
        <v>104</v>
      </c>
      <c r="D43" s="26">
        <f>DataSIzeAssumptions!B25</f>
        <v>150</v>
      </c>
      <c r="E43" s="27" t="s">
        <v>37</v>
      </c>
      <c r="F43" s="39" t="s">
        <v>41</v>
      </c>
      <c r="G43" s="40" t="s">
        <v>30</v>
      </c>
      <c r="H43" s="26" t="s">
        <v>34</v>
      </c>
      <c r="I43" s="41"/>
      <c r="J43" s="81" t="s">
        <v>212</v>
      </c>
      <c r="K43" s="79">
        <f>D43*EleTransferFrequencyAssumptions!D43*EleTransferFrequencyAssumptions!F43</f>
        <v>150</v>
      </c>
      <c r="L43" s="73">
        <f>K43+$L$4</f>
        <v>172</v>
      </c>
      <c r="M43" s="73">
        <f>L43+$M$4</f>
        <v>222</v>
      </c>
      <c r="N43" s="79">
        <f>M43+$N$4</f>
        <v>722</v>
      </c>
      <c r="O43" s="135">
        <f>N43+O42</f>
        <v>2506</v>
      </c>
      <c r="P43" s="81">
        <f>N43*EleTransferFrequencyAssumptions!G43</f>
        <v>722</v>
      </c>
      <c r="Q43" s="83">
        <f>P43+Q42</f>
        <v>2506</v>
      </c>
    </row>
    <row r="44" spans="1:17" ht="32.25" thickBot="1">
      <c r="A44" s="488"/>
      <c r="B44" s="98"/>
      <c r="C44" s="31" t="s">
        <v>31</v>
      </c>
      <c r="D44" s="31">
        <f>DataSIzeAssumptions!B15</f>
        <v>25</v>
      </c>
      <c r="E44" s="32" t="s">
        <v>37</v>
      </c>
      <c r="F44" s="42" t="s">
        <v>41</v>
      </c>
      <c r="G44" s="43" t="s">
        <v>30</v>
      </c>
      <c r="H44" s="31" t="s">
        <v>35</v>
      </c>
      <c r="I44" s="44" t="s">
        <v>28</v>
      </c>
      <c r="J44" s="75" t="s">
        <v>146</v>
      </c>
      <c r="K44" s="85">
        <f>D44*EleTransferFrequencyAssumptions!D44*EleTransferFrequencyAssumptions!F44</f>
        <v>25</v>
      </c>
      <c r="L44" s="75">
        <f>K44+$L$4</f>
        <v>47</v>
      </c>
      <c r="M44" s="75">
        <f>L44+$M$4</f>
        <v>97</v>
      </c>
      <c r="N44" s="85">
        <f>M44+$N$4</f>
        <v>597</v>
      </c>
      <c r="O44" s="136">
        <f>N44+O43</f>
        <v>3103</v>
      </c>
      <c r="P44" s="75">
        <f>N44*EleTransferFrequencyAssumptions!G44</f>
        <v>597</v>
      </c>
      <c r="Q44" s="86">
        <f>P44+Q43</f>
        <v>3103</v>
      </c>
    </row>
    <row r="45" spans="1:17" ht="14.25" customHeight="1" thickBot="1">
      <c r="A45" s="499" t="s">
        <v>173</v>
      </c>
      <c r="B45" s="500"/>
      <c r="C45" s="500"/>
      <c r="D45" s="500"/>
      <c r="E45" s="500"/>
      <c r="F45" s="500"/>
      <c r="G45" s="500"/>
      <c r="H45" s="500"/>
      <c r="I45" s="500"/>
      <c r="J45" s="500"/>
      <c r="K45" s="500"/>
      <c r="L45" s="500"/>
      <c r="M45" s="500"/>
      <c r="N45" s="500"/>
      <c r="O45" s="500"/>
      <c r="P45" s="500"/>
      <c r="Q45" s="540"/>
    </row>
    <row r="46" spans="1:17" ht="55.5" customHeight="1" thickBot="1">
      <c r="A46" s="273" t="s">
        <v>278</v>
      </c>
      <c r="B46" s="55">
        <f>SUM(D46:D47)</f>
        <v>40345</v>
      </c>
      <c r="C46" s="264" t="s">
        <v>272</v>
      </c>
      <c r="D46" s="304">
        <f>DataSIzeAssumptions!B5</f>
        <v>25</v>
      </c>
      <c r="E46" s="287" t="s">
        <v>271</v>
      </c>
      <c r="F46" s="278" t="s">
        <v>38</v>
      </c>
      <c r="G46" s="304" t="s">
        <v>22</v>
      </c>
      <c r="H46" s="304" t="s">
        <v>41</v>
      </c>
      <c r="I46" s="305"/>
      <c r="J46" s="142" t="s">
        <v>146</v>
      </c>
      <c r="K46" s="142">
        <f>D46*EleTransferFrequencyAssumptions!D46*EleTransferFrequencyAssumptions!F46</f>
        <v>25</v>
      </c>
      <c r="L46" s="142">
        <f>K46+$L$4</f>
        <v>47</v>
      </c>
      <c r="M46" s="142">
        <f>L46+$M$4</f>
        <v>97</v>
      </c>
      <c r="N46" s="310">
        <f>M46+$N$4</f>
        <v>597</v>
      </c>
      <c r="O46" s="306">
        <f>N46</f>
        <v>597</v>
      </c>
      <c r="P46" s="142">
        <f>N46*EleTransferFrequencyAssumptions!G46</f>
        <v>2388</v>
      </c>
      <c r="Q46" s="142">
        <f>P46</f>
        <v>2388</v>
      </c>
    </row>
    <row r="47" spans="1:20" ht="69" customHeight="1" thickBot="1">
      <c r="A47" s="274" t="s">
        <v>279</v>
      </c>
      <c r="B47" s="57"/>
      <c r="C47" s="242" t="s">
        <v>273</v>
      </c>
      <c r="D47" s="34">
        <f>DataSIzeAssumptions!B40</f>
        <v>40320</v>
      </c>
      <c r="E47" s="308" t="s">
        <v>271</v>
      </c>
      <c r="F47" s="33" t="s">
        <v>41</v>
      </c>
      <c r="G47" s="34" t="s">
        <v>22</v>
      </c>
      <c r="H47" s="30" t="s">
        <v>38</v>
      </c>
      <c r="I47" s="46" t="s">
        <v>28</v>
      </c>
      <c r="J47" s="90" t="s">
        <v>361</v>
      </c>
      <c r="K47" s="90">
        <f>D47*EleTransferFrequencyAssumptions!D47*EleTransferFrequencyAssumptions!F47</f>
        <v>40320</v>
      </c>
      <c r="L47" s="90">
        <f>K47+$L$4</f>
        <v>40342</v>
      </c>
      <c r="M47" s="90">
        <f>L47+$M$4</f>
        <v>40392</v>
      </c>
      <c r="N47" s="90">
        <f>M47+$N$4</f>
        <v>40892</v>
      </c>
      <c r="O47" s="336">
        <f>N47+O46</f>
        <v>41489</v>
      </c>
      <c r="P47" s="90">
        <f>N47*EleTransferFrequencyAssumptions!G47</f>
        <v>163568</v>
      </c>
      <c r="Q47" s="337">
        <f>P47+Q46</f>
        <v>165956</v>
      </c>
      <c r="T47">
        <f>O47*4</f>
        <v>165956</v>
      </c>
    </row>
    <row r="48" spans="1:17" ht="12.75" customHeight="1" thickBot="1">
      <c r="A48" s="491" t="s">
        <v>36</v>
      </c>
      <c r="B48" s="492"/>
      <c r="C48" s="492"/>
      <c r="D48" s="492"/>
      <c r="E48" s="492"/>
      <c r="F48" s="492"/>
      <c r="G48" s="492"/>
      <c r="H48" s="492"/>
      <c r="I48" s="492"/>
      <c r="J48" s="492"/>
      <c r="K48" s="492"/>
      <c r="L48" s="492"/>
      <c r="M48" s="492"/>
      <c r="N48" s="492"/>
      <c r="O48" s="492"/>
      <c r="P48" s="492"/>
      <c r="Q48" s="518"/>
    </row>
    <row r="49" spans="1:17" ht="31.5">
      <c r="A49" s="486" t="s">
        <v>280</v>
      </c>
      <c r="B49" s="55">
        <f>SUM(D49:D53)</f>
        <v>243</v>
      </c>
      <c r="C49" s="35" t="s">
        <v>0</v>
      </c>
      <c r="D49" s="35">
        <f>DataSIzeAssumptions!B15</f>
        <v>25</v>
      </c>
      <c r="E49" s="36" t="s">
        <v>37</v>
      </c>
      <c r="F49" s="37" t="s">
        <v>41</v>
      </c>
      <c r="G49" s="36" t="s">
        <v>30</v>
      </c>
      <c r="H49" s="35" t="s">
        <v>35</v>
      </c>
      <c r="I49" s="38" t="s">
        <v>28</v>
      </c>
      <c r="J49" s="71" t="s">
        <v>146</v>
      </c>
      <c r="K49" s="77">
        <f>D49*EleTransferFrequencyAssumptions!D49*EleTransferFrequencyAssumptions!F49</f>
        <v>25</v>
      </c>
      <c r="L49" s="71">
        <f>K49+$L$4</f>
        <v>47</v>
      </c>
      <c r="M49" s="71">
        <f>L49+$M$4</f>
        <v>97</v>
      </c>
      <c r="N49" s="77">
        <f>M49+$N$4</f>
        <v>597</v>
      </c>
      <c r="O49" s="134">
        <f>N49</f>
        <v>597</v>
      </c>
      <c r="P49" s="71">
        <f>N49*EleTransferFrequencyAssumptions!G49</f>
        <v>597</v>
      </c>
      <c r="Q49" s="78">
        <f>P49</f>
        <v>597</v>
      </c>
    </row>
    <row r="50" spans="1:17" ht="31.5">
      <c r="A50" s="487"/>
      <c r="B50" s="57"/>
      <c r="C50" s="26" t="s">
        <v>25</v>
      </c>
      <c r="D50" s="26">
        <f>DataSIzeAssumptions!B16</f>
        <v>18</v>
      </c>
      <c r="E50" s="27" t="s">
        <v>37</v>
      </c>
      <c r="F50" s="39" t="s">
        <v>41</v>
      </c>
      <c r="G50" s="40" t="s">
        <v>30</v>
      </c>
      <c r="H50" s="26" t="s">
        <v>34</v>
      </c>
      <c r="I50" s="41"/>
      <c r="J50" s="73" t="s">
        <v>211</v>
      </c>
      <c r="K50" s="79">
        <f>D50*EleTransferFrequencyAssumptions!D50*EleTransferFrequencyAssumptions!F50</f>
        <v>18</v>
      </c>
      <c r="L50" s="73">
        <f>K50+$L$4</f>
        <v>40</v>
      </c>
      <c r="M50" s="73">
        <f>L50+$M$4</f>
        <v>90</v>
      </c>
      <c r="N50" s="79">
        <f>M50+$N$4</f>
        <v>590</v>
      </c>
      <c r="O50" s="135">
        <f>N50+O49</f>
        <v>1187</v>
      </c>
      <c r="P50" s="73">
        <f>N50*EleTransferFrequencyAssumptions!G50</f>
        <v>590</v>
      </c>
      <c r="Q50" s="80">
        <f>P50+Q49</f>
        <v>1187</v>
      </c>
    </row>
    <row r="51" spans="1:17" ht="31.5">
      <c r="A51" s="487"/>
      <c r="B51" s="57"/>
      <c r="C51" s="26" t="s">
        <v>24</v>
      </c>
      <c r="D51" s="26">
        <f>DataSIzeAssumptions!B5</f>
        <v>25</v>
      </c>
      <c r="E51" s="27" t="s">
        <v>37</v>
      </c>
      <c r="F51" s="39" t="s">
        <v>34</v>
      </c>
      <c r="G51" s="40" t="s">
        <v>30</v>
      </c>
      <c r="H51" s="26" t="s">
        <v>41</v>
      </c>
      <c r="I51" s="41"/>
      <c r="J51" s="73" t="s">
        <v>146</v>
      </c>
      <c r="K51" s="79">
        <f>D51*EleTransferFrequencyAssumptions!D51*EleTransferFrequencyAssumptions!F51</f>
        <v>25</v>
      </c>
      <c r="L51" s="73">
        <f>K51+$L$4</f>
        <v>47</v>
      </c>
      <c r="M51" s="73">
        <f>L51+$M$4</f>
        <v>97</v>
      </c>
      <c r="N51" s="79">
        <f>M51+$N$4</f>
        <v>597</v>
      </c>
      <c r="O51" s="135">
        <f>N51+O50</f>
        <v>1784</v>
      </c>
      <c r="P51" s="73">
        <f>N51*EleTransferFrequencyAssumptions!G51</f>
        <v>597</v>
      </c>
      <c r="Q51" s="80">
        <f>P51+Q50</f>
        <v>1784</v>
      </c>
    </row>
    <row r="52" spans="1:17" ht="31.5">
      <c r="A52" s="487"/>
      <c r="B52" s="57"/>
      <c r="C52" s="26" t="s">
        <v>104</v>
      </c>
      <c r="D52" s="26">
        <f>DataSIzeAssumptions!B25</f>
        <v>150</v>
      </c>
      <c r="E52" s="27" t="s">
        <v>37</v>
      </c>
      <c r="F52" s="39" t="s">
        <v>41</v>
      </c>
      <c r="G52" s="40" t="s">
        <v>30</v>
      </c>
      <c r="H52" s="26" t="s">
        <v>34</v>
      </c>
      <c r="I52" s="41"/>
      <c r="J52" s="81" t="s">
        <v>212</v>
      </c>
      <c r="K52" s="79">
        <f>D52*EleTransferFrequencyAssumptions!D52*EleTransferFrequencyAssumptions!F52</f>
        <v>150</v>
      </c>
      <c r="L52" s="73">
        <f>K52+$L$4</f>
        <v>172</v>
      </c>
      <c r="M52" s="73">
        <f>L52+$M$4</f>
        <v>222</v>
      </c>
      <c r="N52" s="79">
        <f>M52+$N$4</f>
        <v>722</v>
      </c>
      <c r="O52" s="135">
        <f>N52+O51</f>
        <v>2506</v>
      </c>
      <c r="P52" s="81">
        <f>N52*EleTransferFrequencyAssumptions!G52</f>
        <v>722</v>
      </c>
      <c r="Q52" s="83">
        <f>P52+Q51</f>
        <v>2506</v>
      </c>
    </row>
    <row r="53" spans="1:17" ht="32.25" thickBot="1">
      <c r="A53" s="488"/>
      <c r="B53" s="98"/>
      <c r="C53" s="31" t="s">
        <v>31</v>
      </c>
      <c r="D53" s="31">
        <f>DataSIzeAssumptions!B15</f>
        <v>25</v>
      </c>
      <c r="E53" s="32" t="s">
        <v>37</v>
      </c>
      <c r="F53" s="42" t="s">
        <v>41</v>
      </c>
      <c r="G53" s="43" t="s">
        <v>30</v>
      </c>
      <c r="H53" s="31" t="s">
        <v>35</v>
      </c>
      <c r="I53" s="44" t="s">
        <v>28</v>
      </c>
      <c r="J53" s="75" t="s">
        <v>146</v>
      </c>
      <c r="K53" s="85">
        <f>D53*EleTransferFrequencyAssumptions!D53*EleTransferFrequencyAssumptions!F53</f>
        <v>25</v>
      </c>
      <c r="L53" s="75">
        <f>K53+$L$4</f>
        <v>47</v>
      </c>
      <c r="M53" s="75">
        <f>L53+$M$4</f>
        <v>97</v>
      </c>
      <c r="N53" s="85">
        <f>M53+$N$4</f>
        <v>597</v>
      </c>
      <c r="O53" s="136">
        <f>N53+O52</f>
        <v>3103</v>
      </c>
      <c r="P53" s="75">
        <f>N53*EleTransferFrequencyAssumptions!G53</f>
        <v>597</v>
      </c>
      <c r="Q53" s="86">
        <f>P53+Q52</f>
        <v>3103</v>
      </c>
    </row>
    <row r="54" spans="1:17" ht="13.5" customHeight="1" thickBot="1">
      <c r="A54" s="505" t="s">
        <v>174</v>
      </c>
      <c r="B54" s="506"/>
      <c r="C54" s="506"/>
      <c r="D54" s="506"/>
      <c r="E54" s="506"/>
      <c r="F54" s="506"/>
      <c r="G54" s="506"/>
      <c r="H54" s="506"/>
      <c r="I54" s="506"/>
      <c r="J54" s="506"/>
      <c r="K54" s="506"/>
      <c r="L54" s="506"/>
      <c r="M54" s="506"/>
      <c r="N54" s="506"/>
      <c r="O54" s="506"/>
      <c r="P54" s="506"/>
      <c r="Q54" s="526"/>
    </row>
    <row r="55" spans="1:17" ht="45" customHeight="1" thickBot="1">
      <c r="A55" s="519" t="s">
        <v>281</v>
      </c>
      <c r="B55" s="520"/>
      <c r="C55" s="18"/>
      <c r="D55" s="18"/>
      <c r="E55" s="19"/>
      <c r="F55" s="20"/>
      <c r="G55" s="21"/>
      <c r="H55" s="18"/>
      <c r="I55" s="22"/>
      <c r="J55" s="70"/>
      <c r="K55" s="71"/>
      <c r="L55" s="71"/>
      <c r="M55" s="71"/>
      <c r="N55" s="71"/>
      <c r="O55" s="71"/>
      <c r="P55" s="71"/>
      <c r="Q55" s="71"/>
    </row>
    <row r="56" spans="1:17" ht="12.75" customHeight="1" thickBot="1">
      <c r="A56" s="508" t="s">
        <v>175</v>
      </c>
      <c r="B56" s="509"/>
      <c r="C56" s="509"/>
      <c r="D56" s="509"/>
      <c r="E56" s="509"/>
      <c r="F56" s="509"/>
      <c r="G56" s="509"/>
      <c r="H56" s="509"/>
      <c r="I56" s="509"/>
      <c r="J56" s="509"/>
      <c r="K56" s="509"/>
      <c r="L56" s="509"/>
      <c r="M56" s="509"/>
      <c r="N56" s="509"/>
      <c r="O56" s="509"/>
      <c r="P56" s="509"/>
      <c r="Q56" s="542"/>
    </row>
    <row r="57" spans="1:17" ht="46.5" customHeight="1" thickBot="1">
      <c r="A57" s="519" t="s">
        <v>281</v>
      </c>
      <c r="B57" s="520"/>
      <c r="C57" s="35"/>
      <c r="D57" s="35"/>
      <c r="E57" s="36"/>
      <c r="F57" s="37"/>
      <c r="G57" s="36"/>
      <c r="H57" s="35"/>
      <c r="I57" s="38"/>
      <c r="J57" s="71"/>
      <c r="K57" s="77"/>
      <c r="L57" s="142"/>
      <c r="M57" s="71"/>
      <c r="N57" s="77"/>
      <c r="O57" s="71"/>
      <c r="P57" s="71"/>
      <c r="Q57" s="78"/>
    </row>
    <row r="58" spans="1:17" ht="12.75" customHeight="1" thickBot="1">
      <c r="A58" s="489" t="s">
        <v>155</v>
      </c>
      <c r="B58" s="490"/>
      <c r="C58" s="490"/>
      <c r="D58" s="490"/>
      <c r="E58" s="490"/>
      <c r="F58" s="490"/>
      <c r="G58" s="490"/>
      <c r="H58" s="490"/>
      <c r="I58" s="490"/>
      <c r="J58" s="490"/>
      <c r="K58" s="490"/>
      <c r="L58" s="490"/>
      <c r="M58" s="490"/>
      <c r="N58" s="490"/>
      <c r="O58" s="490"/>
      <c r="P58" s="490"/>
      <c r="Q58" s="517"/>
    </row>
    <row r="59" spans="1:21" ht="57" customHeight="1" thickBot="1">
      <c r="A59" s="259" t="s">
        <v>282</v>
      </c>
      <c r="B59" s="105">
        <f>SUM(D59)</f>
        <v>14</v>
      </c>
      <c r="C59" s="127" t="s">
        <v>283</v>
      </c>
      <c r="D59" s="30">
        <f>DataSIzeAssumptions!B43</f>
        <v>14</v>
      </c>
      <c r="E59" s="29" t="s">
        <v>284</v>
      </c>
      <c r="F59" s="28" t="s">
        <v>41</v>
      </c>
      <c r="G59" s="29" t="s">
        <v>285</v>
      </c>
      <c r="H59" s="30" t="s">
        <v>38</v>
      </c>
      <c r="I59" s="46" t="s">
        <v>28</v>
      </c>
      <c r="J59" s="90" t="s">
        <v>363</v>
      </c>
      <c r="K59" s="90">
        <f>D59*EleTransferFrequencyAssumptions!D59*EleTransferFrequencyAssumptions!F59</f>
        <v>84</v>
      </c>
      <c r="L59" s="90">
        <f>K59+$L$4</f>
        <v>106</v>
      </c>
      <c r="M59" s="90">
        <f>L59+$M$4</f>
        <v>156</v>
      </c>
      <c r="N59" s="90">
        <f>M59+$N$4</f>
        <v>656</v>
      </c>
      <c r="O59" s="139">
        <f>N59</f>
        <v>656</v>
      </c>
      <c r="P59" s="90">
        <f>O59*EleTransferFrequencyAssumptions!G59</f>
        <v>1312</v>
      </c>
      <c r="Q59" s="91">
        <f>P59</f>
        <v>1312</v>
      </c>
      <c r="T59">
        <f>O59*2</f>
        <v>1312</v>
      </c>
      <c r="U59" t="s">
        <v>372</v>
      </c>
    </row>
    <row r="60" spans="1:17" ht="12.75" customHeight="1" thickBot="1">
      <c r="A60" s="491" t="s">
        <v>36</v>
      </c>
      <c r="B60" s="492"/>
      <c r="C60" s="492"/>
      <c r="D60" s="492"/>
      <c r="E60" s="492"/>
      <c r="F60" s="492"/>
      <c r="G60" s="492"/>
      <c r="H60" s="492"/>
      <c r="I60" s="492"/>
      <c r="J60" s="492"/>
      <c r="K60" s="492"/>
      <c r="L60" s="492"/>
      <c r="M60" s="492"/>
      <c r="N60" s="492"/>
      <c r="O60" s="492"/>
      <c r="P60" s="492"/>
      <c r="Q60" s="518"/>
    </row>
    <row r="61" spans="1:17" ht="31.5">
      <c r="A61" s="486" t="s">
        <v>286</v>
      </c>
      <c r="B61" s="55">
        <f>SUM(D61:D65)</f>
        <v>243</v>
      </c>
      <c r="C61" s="35" t="s">
        <v>0</v>
      </c>
      <c r="D61" s="35">
        <f>DataSIzeAssumptions!B15</f>
        <v>25</v>
      </c>
      <c r="E61" s="36" t="s">
        <v>37</v>
      </c>
      <c r="F61" s="37" t="s">
        <v>41</v>
      </c>
      <c r="G61" s="36" t="s">
        <v>30</v>
      </c>
      <c r="H61" s="35" t="s">
        <v>35</v>
      </c>
      <c r="I61" s="38" t="s">
        <v>28</v>
      </c>
      <c r="J61" s="71" t="s">
        <v>146</v>
      </c>
      <c r="K61" s="77">
        <f>D61*EleTransferFrequencyAssumptions!D61*EleTransferFrequencyAssumptions!F61</f>
        <v>25</v>
      </c>
      <c r="L61" s="71">
        <f>K61+$L$4</f>
        <v>47</v>
      </c>
      <c r="M61" s="71">
        <f>L61+$M$4</f>
        <v>97</v>
      </c>
      <c r="N61" s="77">
        <f>M61+$N$4</f>
        <v>597</v>
      </c>
      <c r="O61" s="134">
        <f>N61</f>
        <v>597</v>
      </c>
      <c r="P61" s="71">
        <f>N61*EleTransferFrequencyAssumptions!G61</f>
        <v>597</v>
      </c>
      <c r="Q61" s="78">
        <f>P61</f>
        <v>597</v>
      </c>
    </row>
    <row r="62" spans="1:17" ht="31.5">
      <c r="A62" s="487"/>
      <c r="B62" s="57"/>
      <c r="C62" s="26" t="s">
        <v>25</v>
      </c>
      <c r="D62" s="26">
        <f>DataSIzeAssumptions!B16</f>
        <v>18</v>
      </c>
      <c r="E62" s="27" t="s">
        <v>37</v>
      </c>
      <c r="F62" s="39" t="s">
        <v>41</v>
      </c>
      <c r="G62" s="40" t="s">
        <v>30</v>
      </c>
      <c r="H62" s="26" t="s">
        <v>34</v>
      </c>
      <c r="I62" s="41"/>
      <c r="J62" s="73" t="s">
        <v>211</v>
      </c>
      <c r="K62" s="79">
        <f>D62*EleTransferFrequencyAssumptions!D62*EleTransferFrequencyAssumptions!F62</f>
        <v>18</v>
      </c>
      <c r="L62" s="73">
        <f>K62+$L$4</f>
        <v>40</v>
      </c>
      <c r="M62" s="73">
        <f>L62+$M$4</f>
        <v>90</v>
      </c>
      <c r="N62" s="79">
        <f>M62+$N$4</f>
        <v>590</v>
      </c>
      <c r="O62" s="135">
        <f>N62+O61</f>
        <v>1187</v>
      </c>
      <c r="P62" s="73">
        <f>N62*EleTransferFrequencyAssumptions!G62</f>
        <v>590</v>
      </c>
      <c r="Q62" s="80">
        <f>P62+Q61</f>
        <v>1187</v>
      </c>
    </row>
    <row r="63" spans="1:17" ht="31.5">
      <c r="A63" s="487"/>
      <c r="B63" s="57"/>
      <c r="C63" s="26" t="s">
        <v>24</v>
      </c>
      <c r="D63" s="26">
        <f>DataSIzeAssumptions!B5</f>
        <v>25</v>
      </c>
      <c r="E63" s="27" t="s">
        <v>37</v>
      </c>
      <c r="F63" s="39" t="s">
        <v>34</v>
      </c>
      <c r="G63" s="40" t="s">
        <v>30</v>
      </c>
      <c r="H63" s="26" t="s">
        <v>41</v>
      </c>
      <c r="I63" s="41"/>
      <c r="J63" s="73" t="s">
        <v>146</v>
      </c>
      <c r="K63" s="79">
        <f>D63*EleTransferFrequencyAssumptions!D63*EleTransferFrequencyAssumptions!F63</f>
        <v>25</v>
      </c>
      <c r="L63" s="73">
        <f>K63+$L$4</f>
        <v>47</v>
      </c>
      <c r="M63" s="73">
        <f>L63+$M$4</f>
        <v>97</v>
      </c>
      <c r="N63" s="79">
        <f>M63+$N$4</f>
        <v>597</v>
      </c>
      <c r="O63" s="135">
        <f>N63+O62</f>
        <v>1784</v>
      </c>
      <c r="P63" s="73">
        <f>N63*EleTransferFrequencyAssumptions!G63</f>
        <v>597</v>
      </c>
      <c r="Q63" s="80">
        <f>P63+Q62</f>
        <v>1784</v>
      </c>
    </row>
    <row r="64" spans="1:17" ht="31.5">
      <c r="A64" s="487"/>
      <c r="B64" s="57"/>
      <c r="C64" s="26" t="s">
        <v>104</v>
      </c>
      <c r="D64" s="26">
        <f>DataSIzeAssumptions!B25</f>
        <v>150</v>
      </c>
      <c r="E64" s="27" t="s">
        <v>37</v>
      </c>
      <c r="F64" s="39" t="s">
        <v>41</v>
      </c>
      <c r="G64" s="40" t="s">
        <v>30</v>
      </c>
      <c r="H64" s="26" t="s">
        <v>34</v>
      </c>
      <c r="I64" s="41"/>
      <c r="J64" s="81" t="s">
        <v>212</v>
      </c>
      <c r="K64" s="79">
        <f>D64*EleTransferFrequencyAssumptions!D64*EleTransferFrequencyAssumptions!F64</f>
        <v>150</v>
      </c>
      <c r="L64" s="73">
        <f>K64+$L$4</f>
        <v>172</v>
      </c>
      <c r="M64" s="73">
        <f>L64+$M$4</f>
        <v>222</v>
      </c>
      <c r="N64" s="79">
        <f>M64+$N$4</f>
        <v>722</v>
      </c>
      <c r="O64" s="135">
        <f>N64+O63</f>
        <v>2506</v>
      </c>
      <c r="P64" s="81">
        <f>N64*EleTransferFrequencyAssumptions!G64</f>
        <v>722</v>
      </c>
      <c r="Q64" s="83">
        <f>P64+Q63</f>
        <v>2506</v>
      </c>
    </row>
    <row r="65" spans="1:17" ht="32.25" thickBot="1">
      <c r="A65" s="488"/>
      <c r="B65" s="98"/>
      <c r="C65" s="31" t="s">
        <v>31</v>
      </c>
      <c r="D65" s="31">
        <f>DataSIzeAssumptions!B15</f>
        <v>25</v>
      </c>
      <c r="E65" s="32" t="s">
        <v>37</v>
      </c>
      <c r="F65" s="42" t="s">
        <v>41</v>
      </c>
      <c r="G65" s="43" t="s">
        <v>30</v>
      </c>
      <c r="H65" s="31" t="s">
        <v>35</v>
      </c>
      <c r="I65" s="44" t="s">
        <v>28</v>
      </c>
      <c r="J65" s="75" t="s">
        <v>146</v>
      </c>
      <c r="K65" s="85">
        <f>D65*EleTransferFrequencyAssumptions!D65*EleTransferFrequencyAssumptions!F65</f>
        <v>25</v>
      </c>
      <c r="L65" s="75">
        <f>K65+$L$4</f>
        <v>47</v>
      </c>
      <c r="M65" s="75">
        <f>L65+$M$4</f>
        <v>97</v>
      </c>
      <c r="N65" s="85">
        <f>M65+$N$4</f>
        <v>597</v>
      </c>
      <c r="O65" s="136">
        <f>N65+O64</f>
        <v>3103</v>
      </c>
      <c r="P65" s="75">
        <f>N65*EleTransferFrequencyAssumptions!G65</f>
        <v>597</v>
      </c>
      <c r="Q65" s="86">
        <f>P65+Q64</f>
        <v>3103</v>
      </c>
    </row>
    <row r="66" spans="1:17" ht="15.75" thickBot="1">
      <c r="A66" s="493" t="s">
        <v>40</v>
      </c>
      <c r="B66" s="494"/>
      <c r="C66" s="494"/>
      <c r="D66" s="494"/>
      <c r="E66" s="494"/>
      <c r="F66" s="494"/>
      <c r="G66" s="494"/>
      <c r="H66" s="494"/>
      <c r="I66" s="494"/>
      <c r="J66" s="494"/>
      <c r="K66" s="494"/>
      <c r="L66" s="494"/>
      <c r="M66" s="494"/>
      <c r="N66" s="494"/>
      <c r="O66" s="494"/>
      <c r="P66" s="494"/>
      <c r="Q66" s="541"/>
    </row>
    <row r="67" spans="1:17" ht="13.5" customHeight="1" thickBot="1">
      <c r="A67" s="489" t="s">
        <v>156</v>
      </c>
      <c r="B67" s="490"/>
      <c r="C67" s="490"/>
      <c r="D67" s="490"/>
      <c r="E67" s="490"/>
      <c r="F67" s="490"/>
      <c r="G67" s="490"/>
      <c r="H67" s="490"/>
      <c r="I67" s="490"/>
      <c r="J67" s="490"/>
      <c r="K67" s="490"/>
      <c r="L67" s="490"/>
      <c r="M67" s="490"/>
      <c r="N67" s="490"/>
      <c r="O67" s="490"/>
      <c r="P67" s="490"/>
      <c r="Q67" s="517"/>
    </row>
    <row r="68" spans="1:17" ht="100.5" customHeight="1" thickBot="1">
      <c r="A68" s="69" t="s">
        <v>287</v>
      </c>
      <c r="B68" s="55"/>
      <c r="C68" s="18"/>
      <c r="D68" s="18"/>
      <c r="E68" s="19"/>
      <c r="F68" s="20"/>
      <c r="G68" s="21"/>
      <c r="H68" s="18"/>
      <c r="I68" s="45"/>
      <c r="J68" s="87"/>
      <c r="K68" s="87"/>
      <c r="L68" s="87"/>
      <c r="M68" s="87"/>
      <c r="N68" s="87"/>
      <c r="O68" s="137"/>
      <c r="P68" s="87"/>
      <c r="Q68" s="87"/>
    </row>
    <row r="69" spans="1:17" ht="12.75" customHeight="1" thickBot="1">
      <c r="A69" s="491" t="s">
        <v>36</v>
      </c>
      <c r="B69" s="492"/>
      <c r="C69" s="492"/>
      <c r="D69" s="492"/>
      <c r="E69" s="492"/>
      <c r="F69" s="492"/>
      <c r="G69" s="492"/>
      <c r="H69" s="492"/>
      <c r="I69" s="492"/>
      <c r="J69" s="492"/>
      <c r="K69" s="492"/>
      <c r="L69" s="492"/>
      <c r="M69" s="492"/>
      <c r="N69" s="492"/>
      <c r="O69" s="492"/>
      <c r="P69" s="492"/>
      <c r="Q69" s="518"/>
    </row>
    <row r="70" spans="1:17" ht="31.5">
      <c r="A70" s="486" t="s">
        <v>286</v>
      </c>
      <c r="B70" s="55">
        <f>SUM(D70:D74)</f>
        <v>243</v>
      </c>
      <c r="C70" s="35" t="s">
        <v>0</v>
      </c>
      <c r="D70" s="35">
        <f>DataSIzeAssumptions!B15</f>
        <v>25</v>
      </c>
      <c r="E70" s="36" t="s">
        <v>37</v>
      </c>
      <c r="F70" s="37" t="s">
        <v>41</v>
      </c>
      <c r="G70" s="36" t="s">
        <v>30</v>
      </c>
      <c r="H70" s="35" t="s">
        <v>35</v>
      </c>
      <c r="I70" s="38" t="s">
        <v>28</v>
      </c>
      <c r="J70" s="71" t="s">
        <v>146</v>
      </c>
      <c r="K70" s="77">
        <f>D70*EleTransferFrequencyAssumptions!D70*EleTransferFrequencyAssumptions!F70</f>
        <v>25</v>
      </c>
      <c r="L70" s="71">
        <f>K70+$L$4</f>
        <v>47</v>
      </c>
      <c r="M70" s="71">
        <f>L70+$M$4</f>
        <v>97</v>
      </c>
      <c r="N70" s="77">
        <f>M70+$N$4</f>
        <v>597</v>
      </c>
      <c r="O70" s="134">
        <f>N70</f>
        <v>597</v>
      </c>
      <c r="P70" s="71">
        <f>N70*EleTransferFrequencyAssumptions!G70</f>
        <v>597</v>
      </c>
      <c r="Q70" s="78">
        <f>P70</f>
        <v>597</v>
      </c>
    </row>
    <row r="71" spans="1:17" ht="31.5">
      <c r="A71" s="487"/>
      <c r="B71" s="57"/>
      <c r="C71" s="26" t="s">
        <v>25</v>
      </c>
      <c r="D71" s="26">
        <f>DataSIzeAssumptions!B16</f>
        <v>18</v>
      </c>
      <c r="E71" s="27" t="s">
        <v>37</v>
      </c>
      <c r="F71" s="39" t="s">
        <v>41</v>
      </c>
      <c r="G71" s="40" t="s">
        <v>30</v>
      </c>
      <c r="H71" s="26" t="s">
        <v>34</v>
      </c>
      <c r="I71" s="41"/>
      <c r="J71" s="73" t="s">
        <v>211</v>
      </c>
      <c r="K71" s="79">
        <f>D71*EleTransferFrequencyAssumptions!D71*EleTransferFrequencyAssumptions!F71</f>
        <v>18</v>
      </c>
      <c r="L71" s="73">
        <f>K71+$L$4</f>
        <v>40</v>
      </c>
      <c r="M71" s="73">
        <f>L71+$M$4</f>
        <v>90</v>
      </c>
      <c r="N71" s="79">
        <f>M71+$N$4</f>
        <v>590</v>
      </c>
      <c r="O71" s="135">
        <f>N71+O70</f>
        <v>1187</v>
      </c>
      <c r="P71" s="73">
        <f>N71*EleTransferFrequencyAssumptions!G71</f>
        <v>590</v>
      </c>
      <c r="Q71" s="80">
        <f>P71+Q70</f>
        <v>1187</v>
      </c>
    </row>
    <row r="72" spans="1:17" ht="31.5">
      <c r="A72" s="487"/>
      <c r="B72" s="57"/>
      <c r="C72" s="26" t="s">
        <v>24</v>
      </c>
      <c r="D72" s="26">
        <f>DataSIzeAssumptions!B5</f>
        <v>25</v>
      </c>
      <c r="E72" s="27" t="s">
        <v>37</v>
      </c>
      <c r="F72" s="39" t="s">
        <v>34</v>
      </c>
      <c r="G72" s="40" t="s">
        <v>30</v>
      </c>
      <c r="H72" s="26" t="s">
        <v>41</v>
      </c>
      <c r="I72" s="41"/>
      <c r="J72" s="73" t="s">
        <v>146</v>
      </c>
      <c r="K72" s="79">
        <f>D72*EleTransferFrequencyAssumptions!D72*EleTransferFrequencyAssumptions!F72</f>
        <v>25</v>
      </c>
      <c r="L72" s="73">
        <f>K72+$L$4</f>
        <v>47</v>
      </c>
      <c r="M72" s="73">
        <f>L72+$M$4</f>
        <v>97</v>
      </c>
      <c r="N72" s="79">
        <f>M72+$N$4</f>
        <v>597</v>
      </c>
      <c r="O72" s="135">
        <f>N72+O71</f>
        <v>1784</v>
      </c>
      <c r="P72" s="73">
        <f>N72*EleTransferFrequencyAssumptions!G72</f>
        <v>597</v>
      </c>
      <c r="Q72" s="80">
        <f>P72+Q71</f>
        <v>1784</v>
      </c>
    </row>
    <row r="73" spans="1:17" ht="31.5">
      <c r="A73" s="487"/>
      <c r="B73" s="57"/>
      <c r="C73" s="26" t="s">
        <v>104</v>
      </c>
      <c r="D73" s="26">
        <f>DataSIzeAssumptions!B25</f>
        <v>150</v>
      </c>
      <c r="E73" s="27" t="s">
        <v>37</v>
      </c>
      <c r="F73" s="39" t="s">
        <v>41</v>
      </c>
      <c r="G73" s="40" t="s">
        <v>30</v>
      </c>
      <c r="H73" s="26" t="s">
        <v>34</v>
      </c>
      <c r="I73" s="41"/>
      <c r="J73" s="81" t="s">
        <v>212</v>
      </c>
      <c r="K73" s="79">
        <f>D73*EleTransferFrequencyAssumptions!D73*EleTransferFrequencyAssumptions!F73</f>
        <v>150</v>
      </c>
      <c r="L73" s="73">
        <f>K73+$L$4</f>
        <v>172</v>
      </c>
      <c r="M73" s="73">
        <f>L73+$M$4</f>
        <v>222</v>
      </c>
      <c r="N73" s="79">
        <f>M73+$N$4</f>
        <v>722</v>
      </c>
      <c r="O73" s="135">
        <f>N73+O72</f>
        <v>2506</v>
      </c>
      <c r="P73" s="81">
        <f>N73*EleTransferFrequencyAssumptions!G73</f>
        <v>722</v>
      </c>
      <c r="Q73" s="83">
        <f>P73+Q72</f>
        <v>2506</v>
      </c>
    </row>
    <row r="74" spans="1:17" ht="32.25" thickBot="1">
      <c r="A74" s="488"/>
      <c r="B74" s="98"/>
      <c r="C74" s="31" t="s">
        <v>31</v>
      </c>
      <c r="D74" s="31">
        <f>DataSIzeAssumptions!B15</f>
        <v>25</v>
      </c>
      <c r="E74" s="32" t="s">
        <v>37</v>
      </c>
      <c r="F74" s="42" t="s">
        <v>41</v>
      </c>
      <c r="G74" s="43" t="s">
        <v>30</v>
      </c>
      <c r="H74" s="31" t="s">
        <v>35</v>
      </c>
      <c r="I74" s="44" t="s">
        <v>28</v>
      </c>
      <c r="J74" s="75" t="s">
        <v>146</v>
      </c>
      <c r="K74" s="85">
        <f>D74*EleTransferFrequencyAssumptions!D74*EleTransferFrequencyAssumptions!F74</f>
        <v>25</v>
      </c>
      <c r="L74" s="75">
        <f>K74+$L$4</f>
        <v>47</v>
      </c>
      <c r="M74" s="75">
        <f>L74+$M$4</f>
        <v>97</v>
      </c>
      <c r="N74" s="85">
        <f>M74+$N$4</f>
        <v>597</v>
      </c>
      <c r="O74" s="136">
        <f>N74+O73</f>
        <v>3103</v>
      </c>
      <c r="P74" s="75">
        <f>N74*EleTransferFrequencyAssumptions!G74</f>
        <v>597</v>
      </c>
      <c r="Q74" s="86">
        <f>P74+Q73</f>
        <v>3103</v>
      </c>
    </row>
    <row r="75" spans="1:17" ht="30" customHeight="1" thickBot="1">
      <c r="A75" s="489" t="s">
        <v>384</v>
      </c>
      <c r="B75" s="490"/>
      <c r="C75" s="490"/>
      <c r="D75" s="490"/>
      <c r="E75" s="490"/>
      <c r="F75" s="490"/>
      <c r="G75" s="490"/>
      <c r="H75" s="490"/>
      <c r="I75" s="490"/>
      <c r="J75" s="490"/>
      <c r="K75" s="490"/>
      <c r="L75" s="490"/>
      <c r="M75" s="490"/>
      <c r="N75" s="490"/>
      <c r="O75" s="490"/>
      <c r="P75" s="490"/>
      <c r="Q75" s="517"/>
    </row>
    <row r="76" spans="1:17" ht="15.75" thickBot="1">
      <c r="A76" s="524" t="s">
        <v>383</v>
      </c>
      <c r="B76" s="525"/>
      <c r="C76" s="249"/>
      <c r="D76" s="249"/>
      <c r="E76" s="249"/>
      <c r="F76" s="249"/>
      <c r="G76" s="249"/>
      <c r="H76" s="249"/>
      <c r="I76" s="249"/>
      <c r="J76" s="474"/>
      <c r="K76" s="474"/>
      <c r="L76" s="474"/>
      <c r="M76" s="474"/>
      <c r="N76" s="474"/>
      <c r="O76" s="475"/>
      <c r="P76" s="474"/>
      <c r="Q76" s="476"/>
    </row>
    <row r="77" spans="1:17" ht="12" customHeight="1" thickBot="1">
      <c r="A77" s="489" t="s">
        <v>176</v>
      </c>
      <c r="B77" s="490"/>
      <c r="C77" s="490"/>
      <c r="D77" s="490"/>
      <c r="E77" s="490"/>
      <c r="F77" s="490"/>
      <c r="G77" s="490"/>
      <c r="H77" s="490"/>
      <c r="I77" s="490"/>
      <c r="J77" s="490"/>
      <c r="K77" s="490"/>
      <c r="L77" s="490"/>
      <c r="M77" s="490"/>
      <c r="N77" s="490"/>
      <c r="O77" s="490"/>
      <c r="P77" s="490"/>
      <c r="Q77" s="517"/>
    </row>
    <row r="78" spans="1:17" ht="34.5" customHeight="1">
      <c r="A78" s="486" t="s">
        <v>288</v>
      </c>
      <c r="B78" s="55">
        <f>SUM(D78:D80)</f>
        <v>290</v>
      </c>
      <c r="C78" s="56" t="s">
        <v>46</v>
      </c>
      <c r="D78" s="49">
        <f>DataSIzeAssumptions!B5</f>
        <v>25</v>
      </c>
      <c r="E78" s="48" t="s">
        <v>42</v>
      </c>
      <c r="F78" s="49" t="s">
        <v>38</v>
      </c>
      <c r="G78" s="48" t="s">
        <v>22</v>
      </c>
      <c r="H78" s="49" t="s">
        <v>41</v>
      </c>
      <c r="I78" s="50" t="s">
        <v>44</v>
      </c>
      <c r="J78" s="71" t="s">
        <v>95</v>
      </c>
      <c r="K78" s="70">
        <f>D78*EleTransferFrequencyAssumptions!D78*EleTransferFrequencyAssumptions!F78</f>
        <v>25</v>
      </c>
      <c r="L78" s="70">
        <f aca="true" t="shared" si="10" ref="L78:L86">K78+$L$4</f>
        <v>47</v>
      </c>
      <c r="M78" s="70">
        <f aca="true" t="shared" si="11" ref="M78:M86">L78+$M$4</f>
        <v>97</v>
      </c>
      <c r="N78" s="71">
        <f>M78+$N$4</f>
        <v>597</v>
      </c>
      <c r="O78" s="134">
        <f>N78</f>
        <v>597</v>
      </c>
      <c r="P78" s="71">
        <f>N78*EleTransferFrequencyAssumptions!G78</f>
        <v>2388</v>
      </c>
      <c r="Q78" s="71">
        <f>P78</f>
        <v>2388</v>
      </c>
    </row>
    <row r="79" spans="1:17" ht="32.25" customHeight="1">
      <c r="A79" s="487"/>
      <c r="B79" s="57"/>
      <c r="C79" s="23" t="s">
        <v>45</v>
      </c>
      <c r="D79" s="51">
        <f>DataSIzeAssumptions!B15</f>
        <v>25</v>
      </c>
      <c r="E79" s="25" t="s">
        <v>42</v>
      </c>
      <c r="F79" s="51" t="s">
        <v>41</v>
      </c>
      <c r="G79" s="25" t="s">
        <v>22</v>
      </c>
      <c r="H79" s="51" t="s">
        <v>43</v>
      </c>
      <c r="I79" s="52"/>
      <c r="J79" s="72" t="s">
        <v>95</v>
      </c>
      <c r="K79" s="72">
        <f>D79*EleTransferFrequencyAssumptions!D79*EleTransferFrequencyAssumptions!F79</f>
        <v>25</v>
      </c>
      <c r="L79" s="72">
        <f t="shared" si="10"/>
        <v>47</v>
      </c>
      <c r="M79" s="72">
        <f t="shared" si="11"/>
        <v>97</v>
      </c>
      <c r="N79" s="73">
        <f>M79+$N$4</f>
        <v>597</v>
      </c>
      <c r="O79" s="135">
        <f>N79+O78</f>
        <v>1194</v>
      </c>
      <c r="P79" s="73">
        <f>N79*EleTransferFrequencyAssumptions!G79</f>
        <v>2388</v>
      </c>
      <c r="Q79" s="73">
        <f>P79+Q78</f>
        <v>4776</v>
      </c>
    </row>
    <row r="80" spans="1:20" ht="48.75" customHeight="1" thickBot="1">
      <c r="A80" s="488"/>
      <c r="B80" s="98"/>
      <c r="C80" s="31" t="s">
        <v>47</v>
      </c>
      <c r="D80" s="53">
        <f>60*DataSIzeAssumptions!B6</f>
        <v>240</v>
      </c>
      <c r="E80" s="43" t="s">
        <v>42</v>
      </c>
      <c r="F80" s="53" t="s">
        <v>41</v>
      </c>
      <c r="G80" s="43" t="s">
        <v>22</v>
      </c>
      <c r="H80" s="53" t="s">
        <v>38</v>
      </c>
      <c r="I80" s="54" t="s">
        <v>28</v>
      </c>
      <c r="J80" s="74" t="s">
        <v>97</v>
      </c>
      <c r="K80" s="74">
        <f>D80*EleTransferFrequencyAssumptions!D80*EleTransferFrequencyAssumptions!F80</f>
        <v>240</v>
      </c>
      <c r="L80" s="74">
        <f t="shared" si="10"/>
        <v>262</v>
      </c>
      <c r="M80" s="74">
        <f t="shared" si="11"/>
        <v>312</v>
      </c>
      <c r="N80" s="75">
        <f>M80+$N$4</f>
        <v>812</v>
      </c>
      <c r="O80" s="136">
        <f>N80+O79</f>
        <v>2006</v>
      </c>
      <c r="P80" s="75">
        <f>N80*EleTransferFrequencyAssumptions!G80</f>
        <v>3248</v>
      </c>
      <c r="Q80" s="76">
        <f>P80+Q79</f>
        <v>8024</v>
      </c>
      <c r="T80">
        <f>O80*4</f>
        <v>8024</v>
      </c>
    </row>
    <row r="81" spans="1:17" ht="42" customHeight="1">
      <c r="A81" s="486" t="s">
        <v>289</v>
      </c>
      <c r="B81" s="55">
        <f>SUM(D81:D82)</f>
        <v>50</v>
      </c>
      <c r="C81" s="56" t="s">
        <v>48</v>
      </c>
      <c r="D81" s="49">
        <f>DataSIzeAssumptions!B15</f>
        <v>25</v>
      </c>
      <c r="E81" s="48" t="s">
        <v>42</v>
      </c>
      <c r="F81" s="49" t="s">
        <v>38</v>
      </c>
      <c r="G81" s="48" t="s">
        <v>22</v>
      </c>
      <c r="H81" s="49" t="s">
        <v>41</v>
      </c>
      <c r="I81" s="50" t="s">
        <v>44</v>
      </c>
      <c r="J81" s="71" t="s">
        <v>95</v>
      </c>
      <c r="K81" s="70">
        <f>D81*EleTransferFrequencyAssumptions!D81*EleTransferFrequencyAssumptions!F81</f>
        <v>25</v>
      </c>
      <c r="L81" s="70">
        <f t="shared" si="10"/>
        <v>47</v>
      </c>
      <c r="M81" s="70">
        <f t="shared" si="11"/>
        <v>97</v>
      </c>
      <c r="N81" s="71">
        <f>M81+$N$4</f>
        <v>597</v>
      </c>
      <c r="O81" s="134">
        <f>N81</f>
        <v>597</v>
      </c>
      <c r="P81" s="71">
        <f>N81*EleTransferFrequencyAssumptions!G81</f>
        <v>2388</v>
      </c>
      <c r="Q81" s="71">
        <f>P81</f>
        <v>2388</v>
      </c>
    </row>
    <row r="82" spans="1:20" ht="42.75" customHeight="1" thickBot="1">
      <c r="A82" s="488"/>
      <c r="B82" s="98"/>
      <c r="C82" s="31" t="s">
        <v>45</v>
      </c>
      <c r="D82" s="53">
        <f>DataSIzeAssumptions!B15</f>
        <v>25</v>
      </c>
      <c r="E82" s="43" t="s">
        <v>42</v>
      </c>
      <c r="F82" s="53" t="s">
        <v>41</v>
      </c>
      <c r="G82" s="43" t="s">
        <v>22</v>
      </c>
      <c r="H82" s="53" t="s">
        <v>43</v>
      </c>
      <c r="I82" s="54"/>
      <c r="J82" s="72" t="s">
        <v>95</v>
      </c>
      <c r="K82" s="74">
        <f>D82*EleTransferFrequencyAssumptions!D82*EleTransferFrequencyAssumptions!F81</f>
        <v>25</v>
      </c>
      <c r="L82" s="74">
        <f t="shared" si="10"/>
        <v>47</v>
      </c>
      <c r="M82" s="74">
        <f t="shared" si="11"/>
        <v>97</v>
      </c>
      <c r="N82" s="75">
        <f>M82+$N$4</f>
        <v>597</v>
      </c>
      <c r="O82" s="136">
        <f>N82+O81</f>
        <v>1194</v>
      </c>
      <c r="P82" s="75">
        <f>N82*EleTransferFrequencyAssumptions!G82</f>
        <v>2388</v>
      </c>
      <c r="Q82" s="76">
        <f>P82+Q81</f>
        <v>4776</v>
      </c>
      <c r="T82">
        <f>O82*4</f>
        <v>4776</v>
      </c>
    </row>
    <row r="83" spans="1:17" ht="52.5">
      <c r="A83" s="486" t="s">
        <v>290</v>
      </c>
      <c r="B83" s="55">
        <f>SUM(D83:D84)</f>
        <v>50</v>
      </c>
      <c r="C83" s="56" t="s">
        <v>50</v>
      </c>
      <c r="D83" s="56">
        <f>DataSIzeAssumptions!B15</f>
        <v>25</v>
      </c>
      <c r="E83" s="60" t="s">
        <v>42</v>
      </c>
      <c r="F83" s="61" t="s">
        <v>41</v>
      </c>
      <c r="G83" s="48" t="s">
        <v>22</v>
      </c>
      <c r="H83" s="56" t="s">
        <v>43</v>
      </c>
      <c r="I83" s="62"/>
      <c r="J83" s="71" t="s">
        <v>95</v>
      </c>
      <c r="K83" s="71">
        <f>D83*EleTransferFrequencyAssumptions!D83*EleTransferFrequencyAssumptions!F83</f>
        <v>25</v>
      </c>
      <c r="L83" s="71">
        <f t="shared" si="10"/>
        <v>47</v>
      </c>
      <c r="M83" s="71">
        <f t="shared" si="11"/>
        <v>97</v>
      </c>
      <c r="N83" s="94">
        <v>0</v>
      </c>
      <c r="O83" s="134" t="s">
        <v>94</v>
      </c>
      <c r="P83" s="71" t="s">
        <v>94</v>
      </c>
      <c r="Q83" s="71" t="s">
        <v>94</v>
      </c>
    </row>
    <row r="84" spans="1:20" ht="53.25" thickBot="1">
      <c r="A84" s="488"/>
      <c r="B84" s="98"/>
      <c r="C84" s="31" t="s">
        <v>49</v>
      </c>
      <c r="D84" s="31">
        <f>DataSIzeAssumptions!B15</f>
        <v>25</v>
      </c>
      <c r="E84" s="33" t="s">
        <v>42</v>
      </c>
      <c r="F84" s="42" t="s">
        <v>41</v>
      </c>
      <c r="G84" s="43" t="s">
        <v>22</v>
      </c>
      <c r="H84" s="31" t="s">
        <v>43</v>
      </c>
      <c r="I84" s="44"/>
      <c r="J84" s="75" t="s">
        <v>95</v>
      </c>
      <c r="K84" s="75">
        <f>D84*EleTransferFrequencyAssumptions!D84*EleTransferFrequencyAssumptions!F84</f>
        <v>25</v>
      </c>
      <c r="L84" s="75">
        <f t="shared" si="10"/>
        <v>47</v>
      </c>
      <c r="M84" s="75">
        <f t="shared" si="11"/>
        <v>97</v>
      </c>
      <c r="N84" s="95">
        <v>0</v>
      </c>
      <c r="O84" s="140" t="s">
        <v>94</v>
      </c>
      <c r="P84" s="96" t="s">
        <v>94</v>
      </c>
      <c r="Q84" s="96" t="s">
        <v>94</v>
      </c>
      <c r="T84" t="s">
        <v>222</v>
      </c>
    </row>
    <row r="85" spans="1:17" ht="45" customHeight="1">
      <c r="A85" s="486" t="s">
        <v>291</v>
      </c>
      <c r="B85" s="55">
        <f>SUM(D85:D86)</f>
        <v>50</v>
      </c>
      <c r="C85" s="56" t="s">
        <v>55</v>
      </c>
      <c r="D85" s="49">
        <f>DataSIzeAssumptions!B5</f>
        <v>25</v>
      </c>
      <c r="E85" s="48" t="s">
        <v>42</v>
      </c>
      <c r="F85" s="49" t="s">
        <v>38</v>
      </c>
      <c r="G85" s="48" t="s">
        <v>22</v>
      </c>
      <c r="H85" s="49" t="s">
        <v>41</v>
      </c>
      <c r="I85" s="50" t="s">
        <v>44</v>
      </c>
      <c r="J85" s="71" t="s">
        <v>95</v>
      </c>
      <c r="K85" s="92">
        <f>D85*EleTransferFrequencyAssumptions!D85*EleTransferFrequencyAssumptions!F85</f>
        <v>25</v>
      </c>
      <c r="L85" s="92">
        <f t="shared" si="10"/>
        <v>47</v>
      </c>
      <c r="M85" s="92">
        <f t="shared" si="11"/>
        <v>97</v>
      </c>
      <c r="N85" s="87">
        <f>M85+$N$4</f>
        <v>597</v>
      </c>
      <c r="O85" s="137">
        <f>N85</f>
        <v>597</v>
      </c>
      <c r="P85" s="87">
        <f>N85*EleTransferFrequencyAssumptions!G85</f>
        <v>2388</v>
      </c>
      <c r="Q85" s="87">
        <f>P85</f>
        <v>2388</v>
      </c>
    </row>
    <row r="86" spans="1:20" ht="42.75" customHeight="1" thickBot="1">
      <c r="A86" s="487"/>
      <c r="B86" s="57"/>
      <c r="C86" s="26" t="s">
        <v>56</v>
      </c>
      <c r="D86" s="58">
        <f>DataSIzeAssumptions!B5</f>
        <v>25</v>
      </c>
      <c r="E86" s="40" t="s">
        <v>42</v>
      </c>
      <c r="F86" s="58" t="s">
        <v>38</v>
      </c>
      <c r="G86" s="40" t="s">
        <v>22</v>
      </c>
      <c r="H86" s="58" t="s">
        <v>41</v>
      </c>
      <c r="I86" s="59" t="s">
        <v>44</v>
      </c>
      <c r="J86" s="74" t="s">
        <v>95</v>
      </c>
      <c r="K86" s="93">
        <f>D86*EleTransferFrequencyAssumptions!D86*EleTransferFrequencyAssumptions!F86</f>
        <v>25</v>
      </c>
      <c r="L86" s="93">
        <f t="shared" si="10"/>
        <v>47</v>
      </c>
      <c r="M86" s="93">
        <f t="shared" si="11"/>
        <v>97</v>
      </c>
      <c r="N86" s="81">
        <f>M86+$N$4</f>
        <v>597</v>
      </c>
      <c r="O86" s="138">
        <f>N86+O85</f>
        <v>1194</v>
      </c>
      <c r="P86" s="81">
        <f>N86*EleTransferFrequencyAssumptions!G86</f>
        <v>2388</v>
      </c>
      <c r="Q86" s="89">
        <f>P86+Q85</f>
        <v>4776</v>
      </c>
      <c r="T86">
        <f>O86*4</f>
        <v>4776</v>
      </c>
    </row>
    <row r="87" spans="1:17" ht="15" customHeight="1" thickBot="1">
      <c r="A87" s="491" t="s">
        <v>36</v>
      </c>
      <c r="B87" s="492"/>
      <c r="C87" s="492"/>
      <c r="D87" s="492"/>
      <c r="E87" s="492"/>
      <c r="F87" s="492"/>
      <c r="G87" s="492"/>
      <c r="H87" s="492"/>
      <c r="I87" s="492"/>
      <c r="J87" s="492"/>
      <c r="K87" s="492"/>
      <c r="L87" s="492"/>
      <c r="M87" s="492"/>
      <c r="N87" s="492"/>
      <c r="O87" s="492"/>
      <c r="P87" s="492"/>
      <c r="Q87" s="518"/>
    </row>
    <row r="88" spans="1:17" ht="51" customHeight="1" thickBot="1">
      <c r="A88" s="69" t="s">
        <v>292</v>
      </c>
      <c r="B88" s="57">
        <f>SUM(D88:D88)</f>
        <v>25</v>
      </c>
      <c r="C88" s="56" t="s">
        <v>50</v>
      </c>
      <c r="D88" s="18">
        <f>DataSIzeAssumptions!B15</f>
        <v>25</v>
      </c>
      <c r="E88" s="19" t="s">
        <v>42</v>
      </c>
      <c r="F88" s="20" t="s">
        <v>41</v>
      </c>
      <c r="G88" s="21" t="s">
        <v>22</v>
      </c>
      <c r="H88" s="18" t="s">
        <v>43</v>
      </c>
      <c r="I88" s="45" t="s">
        <v>44</v>
      </c>
      <c r="J88" s="71" t="s">
        <v>95</v>
      </c>
      <c r="K88" s="71">
        <f>D88*EleTransferFrequencyAssumptions!D88*EleTransferFrequencyAssumptions!F88</f>
        <v>25</v>
      </c>
      <c r="L88" s="71">
        <f>K88+$L$4</f>
        <v>47</v>
      </c>
      <c r="M88" s="71">
        <f>L88+$M$4</f>
        <v>97</v>
      </c>
      <c r="N88" s="94">
        <v>0</v>
      </c>
      <c r="O88" s="134" t="s">
        <v>94</v>
      </c>
      <c r="P88" s="71" t="s">
        <v>94</v>
      </c>
      <c r="Q88" s="71" t="str">
        <f>P88</f>
        <v>NA</v>
      </c>
    </row>
    <row r="89" spans="1:17" ht="52.5">
      <c r="A89" s="486" t="s">
        <v>293</v>
      </c>
      <c r="B89" s="55">
        <f>SUM(D89:D90)</f>
        <v>50</v>
      </c>
      <c r="C89" s="56" t="s">
        <v>50</v>
      </c>
      <c r="D89" s="56">
        <f>DataSIzeAssumptions!B15</f>
        <v>25</v>
      </c>
      <c r="E89" s="60" t="s">
        <v>42</v>
      </c>
      <c r="F89" s="61" t="s">
        <v>41</v>
      </c>
      <c r="G89" s="48" t="s">
        <v>22</v>
      </c>
      <c r="H89" s="56" t="s">
        <v>43</v>
      </c>
      <c r="I89" s="38"/>
      <c r="J89" s="71" t="s">
        <v>95</v>
      </c>
      <c r="K89" s="71">
        <f>D89*EleTransferFrequencyAssumptions!D89*EleTransferFrequencyAssumptions!F89</f>
        <v>25</v>
      </c>
      <c r="L89" s="71">
        <f>K89+$L$4</f>
        <v>47</v>
      </c>
      <c r="M89" s="71">
        <f>L89+$M$4</f>
        <v>97</v>
      </c>
      <c r="N89" s="94">
        <v>0</v>
      </c>
      <c r="O89" s="134" t="s">
        <v>94</v>
      </c>
      <c r="P89" s="71" t="s">
        <v>94</v>
      </c>
      <c r="Q89" s="71" t="s">
        <v>94</v>
      </c>
    </row>
    <row r="90" spans="1:17" ht="53.25" thickBot="1">
      <c r="A90" s="488"/>
      <c r="B90" s="98"/>
      <c r="C90" s="31" t="s">
        <v>49</v>
      </c>
      <c r="D90" s="31">
        <f>DataSIzeAssumptions!B15</f>
        <v>25</v>
      </c>
      <c r="E90" s="33" t="s">
        <v>42</v>
      </c>
      <c r="F90" s="42" t="s">
        <v>41</v>
      </c>
      <c r="G90" s="43" t="s">
        <v>22</v>
      </c>
      <c r="H90" s="31" t="s">
        <v>43</v>
      </c>
      <c r="I90" s="44"/>
      <c r="J90" s="75" t="s">
        <v>95</v>
      </c>
      <c r="K90" s="75">
        <f>D90*EleTransferFrequencyAssumptions!D90*EleTransferFrequencyAssumptions!F90</f>
        <v>25</v>
      </c>
      <c r="L90" s="75">
        <f>K90+$L$4</f>
        <v>47</v>
      </c>
      <c r="M90" s="75">
        <f>L90+$M$4</f>
        <v>97</v>
      </c>
      <c r="N90" s="95">
        <v>0</v>
      </c>
      <c r="O90" s="140" t="s">
        <v>94</v>
      </c>
      <c r="P90" s="96" t="s">
        <v>94</v>
      </c>
      <c r="Q90" s="96" t="s">
        <v>94</v>
      </c>
    </row>
    <row r="91" spans="1:7" ht="15.75" thickBot="1">
      <c r="A91" s="493" t="s">
        <v>295</v>
      </c>
      <c r="B91" s="494"/>
      <c r="C91" s="494"/>
      <c r="D91" s="494"/>
      <c r="E91" s="494"/>
      <c r="F91" s="494"/>
      <c r="G91" s="494"/>
    </row>
    <row r="92" spans="1:17" ht="13.5" customHeight="1" thickBot="1">
      <c r="A92" s="489" t="s">
        <v>177</v>
      </c>
      <c r="B92" s="490"/>
      <c r="C92" s="490"/>
      <c r="D92" s="490"/>
      <c r="E92" s="490"/>
      <c r="F92" s="490"/>
      <c r="G92" s="490"/>
      <c r="H92" s="490"/>
      <c r="I92" s="490"/>
      <c r="J92" s="490"/>
      <c r="K92" s="490"/>
      <c r="L92" s="490"/>
      <c r="M92" s="490"/>
      <c r="N92" s="490"/>
      <c r="O92" s="490"/>
      <c r="P92" s="490"/>
      <c r="Q92" s="517"/>
    </row>
    <row r="93" spans="1:17" ht="13.5" customHeight="1" thickBot="1">
      <c r="A93" s="519" t="s">
        <v>383</v>
      </c>
      <c r="B93" s="520"/>
      <c r="C93" s="18"/>
      <c r="D93" s="18"/>
      <c r="E93" s="19"/>
      <c r="F93" s="20"/>
      <c r="G93" s="21"/>
      <c r="H93" s="18"/>
      <c r="I93" s="45"/>
      <c r="J93" s="71"/>
      <c r="K93" s="71"/>
      <c r="L93" s="71"/>
      <c r="M93" s="71"/>
      <c r="N93" s="71"/>
      <c r="O93" s="71"/>
      <c r="P93" s="71"/>
      <c r="Q93" s="71"/>
    </row>
    <row r="94" spans="1:17" ht="12" customHeight="1" thickBot="1">
      <c r="A94" s="489" t="s">
        <v>296</v>
      </c>
      <c r="B94" s="490"/>
      <c r="C94" s="490"/>
      <c r="D94" s="490"/>
      <c r="E94" s="490"/>
      <c r="F94" s="490"/>
      <c r="G94" s="490"/>
      <c r="H94" s="490"/>
      <c r="I94" s="490"/>
      <c r="J94" s="490"/>
      <c r="K94" s="490"/>
      <c r="L94" s="490"/>
      <c r="M94" s="490"/>
      <c r="N94" s="490"/>
      <c r="O94" s="490"/>
      <c r="P94" s="490"/>
      <c r="Q94" s="517"/>
    </row>
    <row r="95" spans="1:17" ht="58.5" customHeight="1" thickBot="1">
      <c r="A95" s="285" t="s">
        <v>297</v>
      </c>
      <c r="B95" s="316"/>
      <c r="C95" s="30"/>
      <c r="D95" s="30"/>
      <c r="E95" s="29"/>
      <c r="F95" s="28"/>
      <c r="G95" s="29"/>
      <c r="H95" s="30"/>
      <c r="I95" s="46"/>
      <c r="J95" s="90"/>
      <c r="K95" s="90"/>
      <c r="L95" s="90"/>
      <c r="M95" s="90"/>
      <c r="N95" s="90"/>
      <c r="O95" s="309"/>
      <c r="P95" s="87"/>
      <c r="Q95" s="87"/>
    </row>
    <row r="96" spans="1:17" ht="52.5">
      <c r="A96" s="331" t="s">
        <v>270</v>
      </c>
      <c r="B96" s="55">
        <f>SUM(D96:D97)</f>
        <v>40345</v>
      </c>
      <c r="C96" s="239" t="s">
        <v>272</v>
      </c>
      <c r="D96" s="56">
        <f>DataSIzeAssumptions!B5</f>
        <v>25</v>
      </c>
      <c r="E96" s="60" t="s">
        <v>52</v>
      </c>
      <c r="F96" s="61" t="s">
        <v>38</v>
      </c>
      <c r="G96" s="48" t="s">
        <v>22</v>
      </c>
      <c r="H96" s="56" t="s">
        <v>41</v>
      </c>
      <c r="I96" s="62" t="s">
        <v>54</v>
      </c>
      <c r="J96" s="71" t="s">
        <v>95</v>
      </c>
      <c r="K96" s="71">
        <f>D96*EleTransferFrequencyAssumptions!D97*EleTransferFrequencyAssumptions!F97</f>
        <v>25</v>
      </c>
      <c r="L96" s="71">
        <f>K96+$L$4</f>
        <v>47</v>
      </c>
      <c r="M96" s="71">
        <f>L96+$M$4</f>
        <v>97</v>
      </c>
      <c r="N96" s="71">
        <f>M96+$N$4</f>
        <v>597</v>
      </c>
      <c r="O96" s="134">
        <f>N96+O94</f>
        <v>597</v>
      </c>
      <c r="P96" s="71">
        <f>N96*EleTransferFrequencyAssumptions!G97</f>
        <v>2388</v>
      </c>
      <c r="Q96" s="71">
        <f>P96+Q95</f>
        <v>2388</v>
      </c>
    </row>
    <row r="97" spans="1:20" ht="63.75" thickBot="1">
      <c r="A97" s="332" t="s">
        <v>269</v>
      </c>
      <c r="B97" s="98"/>
      <c r="C97" s="330" t="s">
        <v>273</v>
      </c>
      <c r="D97" s="31">
        <f>DataSIzeAssumptions!B40</f>
        <v>40320</v>
      </c>
      <c r="E97" s="33" t="s">
        <v>52</v>
      </c>
      <c r="F97" s="249" t="s">
        <v>41</v>
      </c>
      <c r="G97" s="43" t="s">
        <v>23</v>
      </c>
      <c r="H97" s="34" t="s">
        <v>38</v>
      </c>
      <c r="I97" s="315" t="s">
        <v>53</v>
      </c>
      <c r="J97" s="75" t="s">
        <v>364</v>
      </c>
      <c r="K97" s="75">
        <f>D97*EleTransferFrequencyAssumptions!D97*EleTransferFrequencyAssumptions!F97</f>
        <v>40320</v>
      </c>
      <c r="L97" s="75">
        <f>K97+$L$4</f>
        <v>40342</v>
      </c>
      <c r="M97" s="75">
        <f>L97+$M$4</f>
        <v>40392</v>
      </c>
      <c r="N97" s="75">
        <f>M97+$N$4</f>
        <v>40892</v>
      </c>
      <c r="O97" s="136">
        <f>N97+O96</f>
        <v>41489</v>
      </c>
      <c r="P97" s="75">
        <f>N97*EleTransferFrequencyAssumptions!G98</f>
        <v>163568</v>
      </c>
      <c r="Q97" s="76">
        <f>P97+Q96</f>
        <v>165956</v>
      </c>
      <c r="T97">
        <f>O97*4</f>
        <v>165956</v>
      </c>
    </row>
    <row r="98" spans="1:17" ht="12.75" customHeight="1" thickBot="1">
      <c r="A98" s="491" t="s">
        <v>36</v>
      </c>
      <c r="B98" s="492"/>
      <c r="C98" s="492"/>
      <c r="D98" s="492"/>
      <c r="E98" s="492"/>
      <c r="F98" s="492"/>
      <c r="G98" s="492"/>
      <c r="H98" s="492"/>
      <c r="I98" s="492"/>
      <c r="J98" s="492"/>
      <c r="K98" s="492"/>
      <c r="L98" s="492"/>
      <c r="M98" s="492"/>
      <c r="N98" s="492"/>
      <c r="O98" s="492"/>
      <c r="P98" s="492"/>
      <c r="Q98" s="518"/>
    </row>
    <row r="99" spans="1:17" ht="31.5">
      <c r="A99" s="486" t="s">
        <v>286</v>
      </c>
      <c r="B99" s="55">
        <f>SUM(D99:D103)</f>
        <v>243</v>
      </c>
      <c r="C99" s="35" t="s">
        <v>0</v>
      </c>
      <c r="D99" s="35">
        <f>DataSIzeAssumptions!B15</f>
        <v>25</v>
      </c>
      <c r="E99" s="36" t="s">
        <v>37</v>
      </c>
      <c r="F99" s="37" t="s">
        <v>41</v>
      </c>
      <c r="G99" s="36" t="s">
        <v>30</v>
      </c>
      <c r="H99" s="35" t="s">
        <v>35</v>
      </c>
      <c r="I99" s="38" t="s">
        <v>28</v>
      </c>
      <c r="J99" s="71" t="s">
        <v>146</v>
      </c>
      <c r="K99" s="77">
        <f>D99*EleTransferFrequencyAssumptions!D100*EleTransferFrequencyAssumptions!F100</f>
        <v>25</v>
      </c>
      <c r="L99" s="71">
        <f>K99+$L$4</f>
        <v>47</v>
      </c>
      <c r="M99" s="71">
        <f>L99+$M$4</f>
        <v>97</v>
      </c>
      <c r="N99" s="77">
        <f>M99+$N$4</f>
        <v>597</v>
      </c>
      <c r="O99" s="134">
        <f>N99</f>
        <v>597</v>
      </c>
      <c r="P99" s="71">
        <f>N99*EleTransferFrequencyAssumptions!G100</f>
        <v>597</v>
      </c>
      <c r="Q99" s="78">
        <f>P99</f>
        <v>597</v>
      </c>
    </row>
    <row r="100" spans="1:17" ht="31.5">
      <c r="A100" s="487"/>
      <c r="B100" s="57"/>
      <c r="C100" s="26" t="s">
        <v>25</v>
      </c>
      <c r="D100" s="26">
        <f>DataSIzeAssumptions!B16</f>
        <v>18</v>
      </c>
      <c r="E100" s="27" t="s">
        <v>37</v>
      </c>
      <c r="F100" s="39" t="s">
        <v>41</v>
      </c>
      <c r="G100" s="40" t="s">
        <v>30</v>
      </c>
      <c r="H100" s="26" t="s">
        <v>34</v>
      </c>
      <c r="I100" s="41"/>
      <c r="J100" s="73" t="s">
        <v>211</v>
      </c>
      <c r="K100" s="79">
        <f>D100*EleTransferFrequencyAssumptions!D101*EleTransferFrequencyAssumptions!F101</f>
        <v>18</v>
      </c>
      <c r="L100" s="73">
        <f>K100+$L$4</f>
        <v>40</v>
      </c>
      <c r="M100" s="73">
        <f>L100+$M$4</f>
        <v>90</v>
      </c>
      <c r="N100" s="79">
        <f>M100+$N$4</f>
        <v>590</v>
      </c>
      <c r="O100" s="135">
        <f>N100+O99</f>
        <v>1187</v>
      </c>
      <c r="P100" s="73">
        <f>N100*EleTransferFrequencyAssumptions!G101</f>
        <v>590</v>
      </c>
      <c r="Q100" s="80">
        <f>P100+Q99</f>
        <v>1187</v>
      </c>
    </row>
    <row r="101" spans="1:17" ht="31.5">
      <c r="A101" s="487"/>
      <c r="B101" s="57"/>
      <c r="C101" s="26" t="s">
        <v>24</v>
      </c>
      <c r="D101" s="26">
        <f>DataSIzeAssumptions!B5</f>
        <v>25</v>
      </c>
      <c r="E101" s="27" t="s">
        <v>37</v>
      </c>
      <c r="F101" s="39" t="s">
        <v>34</v>
      </c>
      <c r="G101" s="40" t="s">
        <v>30</v>
      </c>
      <c r="H101" s="26" t="s">
        <v>41</v>
      </c>
      <c r="I101" s="41"/>
      <c r="J101" s="73" t="s">
        <v>146</v>
      </c>
      <c r="K101" s="79">
        <f>D101*EleTransferFrequencyAssumptions!D102*EleTransferFrequencyAssumptions!F102</f>
        <v>25</v>
      </c>
      <c r="L101" s="73">
        <f>K101+$L$4</f>
        <v>47</v>
      </c>
      <c r="M101" s="73">
        <f>L101+$M$4</f>
        <v>97</v>
      </c>
      <c r="N101" s="79">
        <f>M101+$N$4</f>
        <v>597</v>
      </c>
      <c r="O101" s="135">
        <f>N101+O100</f>
        <v>1784</v>
      </c>
      <c r="P101" s="73">
        <f>N101*EleTransferFrequencyAssumptions!G102</f>
        <v>597</v>
      </c>
      <c r="Q101" s="80">
        <f>P101+Q100</f>
        <v>1784</v>
      </c>
    </row>
    <row r="102" spans="1:17" ht="31.5">
      <c r="A102" s="487"/>
      <c r="B102" s="57"/>
      <c r="C102" s="26" t="s">
        <v>104</v>
      </c>
      <c r="D102" s="26">
        <f>DataSIzeAssumptions!B25</f>
        <v>150</v>
      </c>
      <c r="E102" s="27" t="s">
        <v>37</v>
      </c>
      <c r="F102" s="39" t="s">
        <v>41</v>
      </c>
      <c r="G102" s="40" t="s">
        <v>30</v>
      </c>
      <c r="H102" s="26" t="s">
        <v>34</v>
      </c>
      <c r="I102" s="41"/>
      <c r="J102" s="81" t="s">
        <v>212</v>
      </c>
      <c r="K102" s="79">
        <f>D102*EleTransferFrequencyAssumptions!D103*EleTransferFrequencyAssumptions!F103</f>
        <v>150</v>
      </c>
      <c r="L102" s="73">
        <f>K102+$L$4</f>
        <v>172</v>
      </c>
      <c r="M102" s="73">
        <f>L102+$M$4</f>
        <v>222</v>
      </c>
      <c r="N102" s="79">
        <f>M102+$N$4</f>
        <v>722</v>
      </c>
      <c r="O102" s="135">
        <f>N102+O101</f>
        <v>2506</v>
      </c>
      <c r="P102" s="81">
        <f>N102*EleTransferFrequencyAssumptions!G103</f>
        <v>722</v>
      </c>
      <c r="Q102" s="83">
        <f>P102+Q101</f>
        <v>2506</v>
      </c>
    </row>
    <row r="103" spans="1:17" ht="32.25" thickBot="1">
      <c r="A103" s="488"/>
      <c r="B103" s="98"/>
      <c r="C103" s="31" t="s">
        <v>31</v>
      </c>
      <c r="D103" s="31">
        <f>DataSIzeAssumptions!B15</f>
        <v>25</v>
      </c>
      <c r="E103" s="32" t="s">
        <v>37</v>
      </c>
      <c r="F103" s="42" t="s">
        <v>41</v>
      </c>
      <c r="G103" s="43" t="s">
        <v>30</v>
      </c>
      <c r="H103" s="31" t="s">
        <v>35</v>
      </c>
      <c r="I103" s="44" t="s">
        <v>28</v>
      </c>
      <c r="J103" s="75" t="s">
        <v>146</v>
      </c>
      <c r="K103" s="85">
        <f>D103*EleTransferFrequencyAssumptions!D104*EleTransferFrequencyAssumptions!F104</f>
        <v>25</v>
      </c>
      <c r="L103" s="75">
        <f>K103+$L$4</f>
        <v>47</v>
      </c>
      <c r="M103" s="75">
        <f>L103+$M$4</f>
        <v>97</v>
      </c>
      <c r="N103" s="85">
        <f>M103+$N$4</f>
        <v>597</v>
      </c>
      <c r="O103" s="136">
        <f>N103+O102</f>
        <v>3103</v>
      </c>
      <c r="P103" s="75">
        <f>N103*EleTransferFrequencyAssumptions!G104</f>
        <v>597</v>
      </c>
      <c r="Q103" s="86">
        <f>P103+Q102</f>
        <v>3103</v>
      </c>
    </row>
    <row r="104" spans="1:17" s="5" customFormat="1" ht="17.25" customHeight="1" thickBot="1">
      <c r="A104" s="493" t="s">
        <v>157</v>
      </c>
      <c r="B104" s="494"/>
      <c r="C104" s="494"/>
      <c r="D104" s="494"/>
      <c r="E104" s="494"/>
      <c r="F104" s="494"/>
      <c r="G104" s="494"/>
      <c r="H104" s="494"/>
      <c r="I104" s="494"/>
      <c r="J104" s="494"/>
      <c r="K104" s="494"/>
      <c r="L104" s="494"/>
      <c r="M104" s="494"/>
      <c r="N104" s="494"/>
      <c r="O104" s="494"/>
      <c r="P104" s="494"/>
      <c r="Q104" s="541"/>
    </row>
    <row r="105" spans="1:17" ht="12" customHeight="1" thickBot="1">
      <c r="A105" s="489" t="s">
        <v>158</v>
      </c>
      <c r="B105" s="490"/>
      <c r="C105" s="490"/>
      <c r="D105" s="490"/>
      <c r="E105" s="490"/>
      <c r="F105" s="490"/>
      <c r="G105" s="490"/>
      <c r="H105" s="490"/>
      <c r="I105" s="490"/>
      <c r="J105" s="490"/>
      <c r="K105" s="490"/>
      <c r="L105" s="490"/>
      <c r="M105" s="490"/>
      <c r="N105" s="490"/>
      <c r="O105" s="490"/>
      <c r="P105" s="490"/>
      <c r="Q105" s="517"/>
    </row>
    <row r="106" spans="1:17" ht="52.5">
      <c r="A106" s="275" t="s">
        <v>298</v>
      </c>
      <c r="B106" s="57">
        <f>D106+D107</f>
        <v>50</v>
      </c>
      <c r="C106" s="18" t="s">
        <v>59</v>
      </c>
      <c r="D106" s="18">
        <f>DataSIzeAssumptions!B15</f>
        <v>25</v>
      </c>
      <c r="E106" s="19" t="s">
        <v>57</v>
      </c>
      <c r="F106" s="20" t="s">
        <v>38</v>
      </c>
      <c r="G106" s="21" t="s">
        <v>58</v>
      </c>
      <c r="H106" s="18" t="s">
        <v>41</v>
      </c>
      <c r="I106" s="45" t="s">
        <v>60</v>
      </c>
      <c r="J106" s="71" t="s">
        <v>95</v>
      </c>
      <c r="K106" s="71">
        <f>D106*EleTransferFrequencyAssumptions!D107*EleTransferFrequencyAssumptions!F107</f>
        <v>25</v>
      </c>
      <c r="L106" s="71">
        <f>K106+$L$4</f>
        <v>47</v>
      </c>
      <c r="M106" s="71">
        <f>L106+$M$4</f>
        <v>97</v>
      </c>
      <c r="N106" s="71">
        <f>M106+$N$4</f>
        <v>597</v>
      </c>
      <c r="O106" s="134">
        <f>N106+O105</f>
        <v>597</v>
      </c>
      <c r="P106" s="71">
        <f>N106*EleTransferFrequencyAssumptions!G107</f>
        <v>597</v>
      </c>
      <c r="Q106" s="71">
        <f>P106+Q105</f>
        <v>597</v>
      </c>
    </row>
    <row r="107" spans="1:17" ht="54" customHeight="1" thickBot="1">
      <c r="A107" s="69"/>
      <c r="B107" s="57"/>
      <c r="C107" s="26" t="s">
        <v>61</v>
      </c>
      <c r="D107" s="26">
        <f>DataSIzeAssumptions!B15</f>
        <v>25</v>
      </c>
      <c r="E107" s="29" t="s">
        <v>57</v>
      </c>
      <c r="F107" s="28" t="s">
        <v>38</v>
      </c>
      <c r="G107" s="29" t="s">
        <v>58</v>
      </c>
      <c r="H107" s="30" t="s">
        <v>41</v>
      </c>
      <c r="I107" s="41" t="s">
        <v>62</v>
      </c>
      <c r="J107" s="81" t="s">
        <v>95</v>
      </c>
      <c r="K107" s="81">
        <f>D107*EleTransferFrequencyAssumptions!D108*EleTransferFrequencyAssumptions!F108</f>
        <v>25</v>
      </c>
      <c r="L107" s="81">
        <f>K107+$L$4</f>
        <v>47</v>
      </c>
      <c r="M107" s="81">
        <f>L107+$M$4</f>
        <v>97</v>
      </c>
      <c r="N107" s="81">
        <f>M107+$N$4</f>
        <v>597</v>
      </c>
      <c r="O107" s="338">
        <f>N107+O106</f>
        <v>1194</v>
      </c>
      <c r="P107" s="81">
        <f>N107*EleTransferFrequencyAssumptions!G108</f>
        <v>597</v>
      </c>
      <c r="Q107" s="339">
        <f>P107+Q106</f>
        <v>1194</v>
      </c>
    </row>
    <row r="108" spans="1:21" ht="53.25" thickBot="1">
      <c r="A108" s="274" t="s">
        <v>299</v>
      </c>
      <c r="B108" s="57">
        <f>D108</f>
        <v>25</v>
      </c>
      <c r="C108" s="278" t="s">
        <v>63</v>
      </c>
      <c r="D108" s="304">
        <f>DataSIzeAssumptions!B15</f>
        <v>25</v>
      </c>
      <c r="E108" s="278" t="s">
        <v>57</v>
      </c>
      <c r="F108" s="267" t="s">
        <v>38</v>
      </c>
      <c r="G108" s="278" t="s">
        <v>58</v>
      </c>
      <c r="H108" s="304" t="s">
        <v>41</v>
      </c>
      <c r="I108" s="305" t="s">
        <v>62</v>
      </c>
      <c r="J108" s="142" t="s">
        <v>95</v>
      </c>
      <c r="K108" s="142">
        <f>D108*EleTransferFrequencyAssumptions!D109*EleTransferFrequencyAssumptions!F109</f>
        <v>25</v>
      </c>
      <c r="L108" s="142">
        <f>K108+$L$4</f>
        <v>47</v>
      </c>
      <c r="M108" s="142">
        <f>L108+$M$4</f>
        <v>97</v>
      </c>
      <c r="N108" s="142">
        <f>M108+$N$4</f>
        <v>597</v>
      </c>
      <c r="O108" s="320">
        <f>N108</f>
        <v>597</v>
      </c>
      <c r="P108" s="142">
        <f>N108*EleTransferFrequencyAssumptions!G109</f>
        <v>597</v>
      </c>
      <c r="Q108" s="321">
        <f>P108+Q107</f>
        <v>1791</v>
      </c>
      <c r="R108" s="452">
        <f>O108+O107</f>
        <v>1791</v>
      </c>
      <c r="T108">
        <f>Q108*1</f>
        <v>1791</v>
      </c>
      <c r="U108" t="s">
        <v>373</v>
      </c>
    </row>
    <row r="109" spans="1:17" ht="12.75" customHeight="1" thickBot="1">
      <c r="A109" s="491" t="s">
        <v>36</v>
      </c>
      <c r="B109" s="492"/>
      <c r="C109" s="492"/>
      <c r="D109" s="492"/>
      <c r="E109" s="492"/>
      <c r="F109" s="492"/>
      <c r="G109" s="492"/>
      <c r="H109" s="492"/>
      <c r="I109" s="492"/>
      <c r="J109" s="492"/>
      <c r="K109" s="492"/>
      <c r="L109" s="492"/>
      <c r="M109" s="492"/>
      <c r="N109" s="492"/>
      <c r="O109" s="492"/>
      <c r="P109" s="492"/>
      <c r="Q109" s="518"/>
    </row>
    <row r="110" spans="1:17" ht="31.5">
      <c r="A110" s="487" t="s">
        <v>300</v>
      </c>
      <c r="B110" s="57">
        <f>SUM(D110:D111)</f>
        <v>43</v>
      </c>
      <c r="C110" s="30" t="s">
        <v>0</v>
      </c>
      <c r="D110" s="30">
        <f>DataSIzeAssumptions!B15</f>
        <v>25</v>
      </c>
      <c r="E110" s="29" t="s">
        <v>37</v>
      </c>
      <c r="F110" s="28" t="s">
        <v>41</v>
      </c>
      <c r="G110" s="29" t="s">
        <v>30</v>
      </c>
      <c r="H110" s="30" t="s">
        <v>35</v>
      </c>
      <c r="I110" s="46" t="s">
        <v>28</v>
      </c>
      <c r="J110" s="71" t="s">
        <v>95</v>
      </c>
      <c r="K110" s="71">
        <f>D110*EleTransferFrequencyAssumptions!D111*EleTransferFrequencyAssumptions!F111</f>
        <v>25</v>
      </c>
      <c r="L110" s="71">
        <f aca="true" t="shared" si="12" ref="L110:L116">K110+$L$4</f>
        <v>47</v>
      </c>
      <c r="M110" s="71">
        <f aca="true" t="shared" si="13" ref="M110:M115">L110+$M$4</f>
        <v>97</v>
      </c>
      <c r="N110" s="71">
        <f aca="true" t="shared" si="14" ref="N110:N116">M110+$N$4</f>
        <v>597</v>
      </c>
      <c r="O110" s="134">
        <f>N110+O109</f>
        <v>597</v>
      </c>
      <c r="P110" s="71">
        <f>N110*EleTransferFrequencyAssumptions!G111</f>
        <v>597</v>
      </c>
      <c r="Q110" s="71">
        <f>P110+Q109</f>
        <v>597</v>
      </c>
    </row>
    <row r="111" spans="1:17" ht="32.25" thickBot="1">
      <c r="A111" s="488"/>
      <c r="B111" s="98"/>
      <c r="C111" s="31" t="s">
        <v>25</v>
      </c>
      <c r="D111" s="31">
        <f>DataSIzeAssumptions!B16</f>
        <v>18</v>
      </c>
      <c r="E111" s="32" t="s">
        <v>37</v>
      </c>
      <c r="F111" s="42" t="s">
        <v>41</v>
      </c>
      <c r="G111" s="43" t="s">
        <v>30</v>
      </c>
      <c r="H111" s="31" t="s">
        <v>34</v>
      </c>
      <c r="I111" s="44"/>
      <c r="J111" s="75" t="s">
        <v>106</v>
      </c>
      <c r="K111" s="75">
        <f>D111*EleTransferFrequencyAssumptions!D112*EleTransferFrequencyAssumptions!F112</f>
        <v>18</v>
      </c>
      <c r="L111" s="75">
        <f t="shared" si="12"/>
        <v>40</v>
      </c>
      <c r="M111" s="75">
        <f t="shared" si="13"/>
        <v>90</v>
      </c>
      <c r="N111" s="75">
        <f t="shared" si="14"/>
        <v>590</v>
      </c>
      <c r="O111" s="136">
        <f>N111+O110</f>
        <v>1187</v>
      </c>
      <c r="P111" s="75">
        <f>N111*EleTransferFrequencyAssumptions!G112</f>
        <v>590</v>
      </c>
      <c r="Q111" s="76">
        <f>P111+Q110</f>
        <v>1187</v>
      </c>
    </row>
    <row r="112" spans="1:17" ht="31.5">
      <c r="A112" s="486" t="s">
        <v>301</v>
      </c>
      <c r="B112" s="55">
        <f>SUM(D112:D116)</f>
        <v>243</v>
      </c>
      <c r="C112" s="35" t="s">
        <v>0</v>
      </c>
      <c r="D112" s="35">
        <f>DataSIzeAssumptions!B15</f>
        <v>25</v>
      </c>
      <c r="E112" s="36" t="s">
        <v>37</v>
      </c>
      <c r="F112" s="37" t="s">
        <v>41</v>
      </c>
      <c r="G112" s="36" t="s">
        <v>30</v>
      </c>
      <c r="H112" s="35" t="s">
        <v>35</v>
      </c>
      <c r="I112" s="38" t="s">
        <v>28</v>
      </c>
      <c r="J112" s="71" t="s">
        <v>146</v>
      </c>
      <c r="K112" s="77">
        <f>D112*EleTransferFrequencyAssumptions!D113*EleTransferFrequencyAssumptions!F113</f>
        <v>25</v>
      </c>
      <c r="L112" s="71">
        <f t="shared" si="12"/>
        <v>47</v>
      </c>
      <c r="M112" s="71">
        <f t="shared" si="13"/>
        <v>97</v>
      </c>
      <c r="N112" s="77">
        <f t="shared" si="14"/>
        <v>597</v>
      </c>
      <c r="O112" s="134">
        <f>N112</f>
        <v>597</v>
      </c>
      <c r="P112" s="71">
        <f>N112*EleTransferFrequencyAssumptions!G113</f>
        <v>597</v>
      </c>
      <c r="Q112" s="78">
        <f>P112</f>
        <v>597</v>
      </c>
    </row>
    <row r="113" spans="1:17" ht="31.5">
      <c r="A113" s="487"/>
      <c r="B113" s="57"/>
      <c r="C113" s="26" t="s">
        <v>25</v>
      </c>
      <c r="D113" s="26">
        <f>DataSIzeAssumptions!B16</f>
        <v>18</v>
      </c>
      <c r="E113" s="27" t="s">
        <v>37</v>
      </c>
      <c r="F113" s="39" t="s">
        <v>41</v>
      </c>
      <c r="G113" s="40" t="s">
        <v>30</v>
      </c>
      <c r="H113" s="26" t="s">
        <v>34</v>
      </c>
      <c r="I113" s="41"/>
      <c r="J113" s="73" t="s">
        <v>211</v>
      </c>
      <c r="K113" s="79">
        <f>D113*EleTransferFrequencyAssumptions!D114*EleTransferFrequencyAssumptions!F114</f>
        <v>18</v>
      </c>
      <c r="L113" s="73">
        <f t="shared" si="12"/>
        <v>40</v>
      </c>
      <c r="M113" s="73">
        <f t="shared" si="13"/>
        <v>90</v>
      </c>
      <c r="N113" s="79">
        <f t="shared" si="14"/>
        <v>590</v>
      </c>
      <c r="O113" s="135">
        <f>N113+O112</f>
        <v>1187</v>
      </c>
      <c r="P113" s="73">
        <f>N113*EleTransferFrequencyAssumptions!G114</f>
        <v>590</v>
      </c>
      <c r="Q113" s="80">
        <f aca="true" t="shared" si="15" ref="Q113:Q118">P113+Q112</f>
        <v>1187</v>
      </c>
    </row>
    <row r="114" spans="1:17" ht="31.5">
      <c r="A114" s="487"/>
      <c r="B114" s="57"/>
      <c r="C114" s="26" t="s">
        <v>24</v>
      </c>
      <c r="D114" s="26">
        <f>DataSIzeAssumptions!B5</f>
        <v>25</v>
      </c>
      <c r="E114" s="27" t="s">
        <v>37</v>
      </c>
      <c r="F114" s="39" t="s">
        <v>34</v>
      </c>
      <c r="G114" s="40" t="s">
        <v>30</v>
      </c>
      <c r="H114" s="26" t="s">
        <v>41</v>
      </c>
      <c r="I114" s="41"/>
      <c r="J114" s="73" t="s">
        <v>146</v>
      </c>
      <c r="K114" s="79">
        <f>D114*EleTransferFrequencyAssumptions!D115*EleTransferFrequencyAssumptions!F115</f>
        <v>25</v>
      </c>
      <c r="L114" s="73">
        <f t="shared" si="12"/>
        <v>47</v>
      </c>
      <c r="M114" s="73">
        <f t="shared" si="13"/>
        <v>97</v>
      </c>
      <c r="N114" s="79">
        <f t="shared" si="14"/>
        <v>597</v>
      </c>
      <c r="O114" s="135">
        <f>N114+O113</f>
        <v>1784</v>
      </c>
      <c r="P114" s="73">
        <f>N114*EleTransferFrequencyAssumptions!G115</f>
        <v>597</v>
      </c>
      <c r="Q114" s="80">
        <f t="shared" si="15"/>
        <v>1784</v>
      </c>
    </row>
    <row r="115" spans="1:17" ht="31.5">
      <c r="A115" s="487"/>
      <c r="B115" s="57"/>
      <c r="C115" s="26" t="s">
        <v>104</v>
      </c>
      <c r="D115" s="26">
        <f>DataSIzeAssumptions!B25</f>
        <v>150</v>
      </c>
      <c r="E115" s="27" t="s">
        <v>37</v>
      </c>
      <c r="F115" s="39" t="s">
        <v>41</v>
      </c>
      <c r="G115" s="40" t="s">
        <v>30</v>
      </c>
      <c r="H115" s="26" t="s">
        <v>34</v>
      </c>
      <c r="I115" s="41"/>
      <c r="J115" s="81" t="s">
        <v>212</v>
      </c>
      <c r="K115" s="79">
        <f>D115*EleTransferFrequencyAssumptions!D116*EleTransferFrequencyAssumptions!F116</f>
        <v>150</v>
      </c>
      <c r="L115" s="73">
        <f t="shared" si="12"/>
        <v>172</v>
      </c>
      <c r="M115" s="73">
        <f t="shared" si="13"/>
        <v>222</v>
      </c>
      <c r="N115" s="79">
        <f t="shared" si="14"/>
        <v>722</v>
      </c>
      <c r="O115" s="135">
        <f>N115+O114</f>
        <v>2506</v>
      </c>
      <c r="P115" s="81">
        <f>N115*EleTransferFrequencyAssumptions!G116</f>
        <v>722</v>
      </c>
      <c r="Q115" s="83">
        <f t="shared" si="15"/>
        <v>2506</v>
      </c>
    </row>
    <row r="116" spans="1:17" ht="32.25" thickBot="1">
      <c r="A116" s="488"/>
      <c r="B116" s="98"/>
      <c r="C116" s="31" t="s">
        <v>31</v>
      </c>
      <c r="D116" s="31">
        <f>DataSIzeAssumptions!B15</f>
        <v>25</v>
      </c>
      <c r="E116" s="32" t="s">
        <v>37</v>
      </c>
      <c r="F116" s="42" t="s">
        <v>41</v>
      </c>
      <c r="G116" s="43" t="s">
        <v>30</v>
      </c>
      <c r="H116" s="31" t="s">
        <v>35</v>
      </c>
      <c r="I116" s="44" t="s">
        <v>28</v>
      </c>
      <c r="J116" s="75" t="s">
        <v>146</v>
      </c>
      <c r="K116" s="85">
        <f>D116*EleTransferFrequencyAssumptions!D117*EleTransferFrequencyAssumptions!F117</f>
        <v>25</v>
      </c>
      <c r="L116" s="75">
        <f t="shared" si="12"/>
        <v>47</v>
      </c>
      <c r="M116" s="75">
        <f>L116+$M$4</f>
        <v>97</v>
      </c>
      <c r="N116" s="85">
        <f t="shared" si="14"/>
        <v>597</v>
      </c>
      <c r="O116" s="136">
        <f>N116+O115</f>
        <v>3103</v>
      </c>
      <c r="P116" s="75">
        <f>N116*EleTransferFrequencyAssumptions!G117</f>
        <v>597</v>
      </c>
      <c r="Q116" s="86">
        <f t="shared" si="15"/>
        <v>3103</v>
      </c>
    </row>
    <row r="117" spans="1:18" ht="31.5">
      <c r="A117" s="487" t="s">
        <v>302</v>
      </c>
      <c r="B117" s="57">
        <f>SUM(D117:D118)</f>
        <v>43</v>
      </c>
      <c r="C117" s="30" t="s">
        <v>0</v>
      </c>
      <c r="D117" s="30">
        <f>DataSIzeAssumptions!B15</f>
        <v>25</v>
      </c>
      <c r="E117" s="29" t="s">
        <v>37</v>
      </c>
      <c r="F117" s="28" t="s">
        <v>41</v>
      </c>
      <c r="G117" s="29" t="s">
        <v>30</v>
      </c>
      <c r="H117" s="30" t="s">
        <v>35</v>
      </c>
      <c r="I117" s="46" t="s">
        <v>28</v>
      </c>
      <c r="J117" s="71" t="s">
        <v>95</v>
      </c>
      <c r="K117" s="71">
        <f>D117*EleTransferFrequencyAssumptions!D118*EleTransferFrequencyAssumptions!F118</f>
        <v>25</v>
      </c>
      <c r="L117" s="71">
        <f aca="true" t="shared" si="16" ref="L117:L123">K117+$L$4</f>
        <v>47</v>
      </c>
      <c r="M117" s="71">
        <f aca="true" t="shared" si="17" ref="M117:M122">L117+$M$4</f>
        <v>97</v>
      </c>
      <c r="N117" s="71">
        <f aca="true" t="shared" si="18" ref="N117:N123">M117+$N$4</f>
        <v>597</v>
      </c>
      <c r="O117" s="134">
        <f>N117</f>
        <v>597</v>
      </c>
      <c r="P117" s="71">
        <f>N117*EleTransferFrequencyAssumptions!G118</f>
        <v>597</v>
      </c>
      <c r="Q117" s="71">
        <f>P117</f>
        <v>597</v>
      </c>
      <c r="R117" s="2">
        <f>P117+P118</f>
        <v>1187</v>
      </c>
    </row>
    <row r="118" spans="1:17" ht="32.25" thickBot="1">
      <c r="A118" s="488"/>
      <c r="B118" s="98"/>
      <c r="C118" s="31" t="s">
        <v>25</v>
      </c>
      <c r="D118" s="31">
        <f>DataSIzeAssumptions!B16</f>
        <v>18</v>
      </c>
      <c r="E118" s="32" t="s">
        <v>37</v>
      </c>
      <c r="F118" s="42" t="s">
        <v>41</v>
      </c>
      <c r="G118" s="43" t="s">
        <v>30</v>
      </c>
      <c r="H118" s="31" t="s">
        <v>34</v>
      </c>
      <c r="I118" s="44"/>
      <c r="J118" s="75" t="s">
        <v>106</v>
      </c>
      <c r="K118" s="75">
        <f>D118*EleTransferFrequencyAssumptions!D119*EleTransferFrequencyAssumptions!F119</f>
        <v>18</v>
      </c>
      <c r="L118" s="75">
        <f t="shared" si="16"/>
        <v>40</v>
      </c>
      <c r="M118" s="75">
        <f t="shared" si="17"/>
        <v>90</v>
      </c>
      <c r="N118" s="75">
        <f t="shared" si="18"/>
        <v>590</v>
      </c>
      <c r="O118" s="136">
        <f>N118+O117</f>
        <v>1187</v>
      </c>
      <c r="P118" s="75">
        <f>N118*EleTransferFrequencyAssumptions!G119</f>
        <v>590</v>
      </c>
      <c r="Q118" s="76">
        <f t="shared" si="15"/>
        <v>1187</v>
      </c>
    </row>
    <row r="119" spans="1:17" ht="31.5">
      <c r="A119" s="486" t="s">
        <v>303</v>
      </c>
      <c r="B119" s="55">
        <f>SUM(D119:D123)</f>
        <v>243</v>
      </c>
      <c r="C119" s="35" t="s">
        <v>0</v>
      </c>
      <c r="D119" s="35">
        <f>DataSIzeAssumptions!B15</f>
        <v>25</v>
      </c>
      <c r="E119" s="36" t="s">
        <v>37</v>
      </c>
      <c r="F119" s="37" t="s">
        <v>41</v>
      </c>
      <c r="G119" s="36" t="s">
        <v>30</v>
      </c>
      <c r="H119" s="35" t="s">
        <v>35</v>
      </c>
      <c r="I119" s="38" t="s">
        <v>28</v>
      </c>
      <c r="J119" s="71" t="s">
        <v>146</v>
      </c>
      <c r="K119" s="77">
        <f>D119*EleTransferFrequencyAssumptions!D120*EleTransferFrequencyAssumptions!F120</f>
        <v>25</v>
      </c>
      <c r="L119" s="71">
        <f t="shared" si="16"/>
        <v>47</v>
      </c>
      <c r="M119" s="71">
        <f t="shared" si="17"/>
        <v>97</v>
      </c>
      <c r="N119" s="77">
        <f t="shared" si="18"/>
        <v>597</v>
      </c>
      <c r="O119" s="134">
        <f>N119</f>
        <v>597</v>
      </c>
      <c r="P119" s="71">
        <f>N119*EleTransferFrequencyAssumptions!G120</f>
        <v>597</v>
      </c>
      <c r="Q119" s="78">
        <f>P119</f>
        <v>597</v>
      </c>
    </row>
    <row r="120" spans="1:17" ht="31.5">
      <c r="A120" s="487"/>
      <c r="B120" s="57"/>
      <c r="C120" s="26" t="s">
        <v>25</v>
      </c>
      <c r="D120" s="26">
        <f>DataSIzeAssumptions!B16</f>
        <v>18</v>
      </c>
      <c r="E120" s="27" t="s">
        <v>37</v>
      </c>
      <c r="F120" s="39" t="s">
        <v>41</v>
      </c>
      <c r="G120" s="40" t="s">
        <v>30</v>
      </c>
      <c r="H120" s="26" t="s">
        <v>34</v>
      </c>
      <c r="I120" s="41"/>
      <c r="J120" s="73" t="s">
        <v>211</v>
      </c>
      <c r="K120" s="79">
        <f>D120*EleTransferFrequencyAssumptions!D121*EleTransferFrequencyAssumptions!F121</f>
        <v>18</v>
      </c>
      <c r="L120" s="73">
        <f t="shared" si="16"/>
        <v>40</v>
      </c>
      <c r="M120" s="73">
        <f t="shared" si="17"/>
        <v>90</v>
      </c>
      <c r="N120" s="79">
        <f t="shared" si="18"/>
        <v>590</v>
      </c>
      <c r="O120" s="135">
        <f>N120+O119</f>
        <v>1187</v>
      </c>
      <c r="P120" s="73">
        <f>N120*EleTransferFrequencyAssumptions!G121</f>
        <v>590</v>
      </c>
      <c r="Q120" s="80">
        <f>P120+Q119</f>
        <v>1187</v>
      </c>
    </row>
    <row r="121" spans="1:17" ht="31.5">
      <c r="A121" s="487"/>
      <c r="B121" s="57"/>
      <c r="C121" s="26" t="s">
        <v>24</v>
      </c>
      <c r="D121" s="26">
        <f>DataSIzeAssumptions!B5</f>
        <v>25</v>
      </c>
      <c r="E121" s="27" t="s">
        <v>37</v>
      </c>
      <c r="F121" s="39" t="s">
        <v>34</v>
      </c>
      <c r="G121" s="40" t="s">
        <v>30</v>
      </c>
      <c r="H121" s="26" t="s">
        <v>41</v>
      </c>
      <c r="I121" s="41"/>
      <c r="J121" s="73" t="s">
        <v>146</v>
      </c>
      <c r="K121" s="79">
        <f>D121*EleTransferFrequencyAssumptions!D122*EleTransferFrequencyAssumptions!F122</f>
        <v>25</v>
      </c>
      <c r="L121" s="73">
        <f t="shared" si="16"/>
        <v>47</v>
      </c>
      <c r="M121" s="73">
        <f t="shared" si="17"/>
        <v>97</v>
      </c>
      <c r="N121" s="79">
        <f t="shared" si="18"/>
        <v>597</v>
      </c>
      <c r="O121" s="135">
        <f>N121+O120</f>
        <v>1784</v>
      </c>
      <c r="P121" s="73">
        <f>N121*EleTransferFrequencyAssumptions!G122</f>
        <v>597</v>
      </c>
      <c r="Q121" s="80">
        <f>P121+Q120</f>
        <v>1784</v>
      </c>
    </row>
    <row r="122" spans="1:17" ht="31.5">
      <c r="A122" s="487"/>
      <c r="B122" s="57"/>
      <c r="C122" s="26" t="s">
        <v>104</v>
      </c>
      <c r="D122" s="26">
        <f>DataSIzeAssumptions!B25</f>
        <v>150</v>
      </c>
      <c r="E122" s="27" t="s">
        <v>37</v>
      </c>
      <c r="F122" s="39" t="s">
        <v>41</v>
      </c>
      <c r="G122" s="40" t="s">
        <v>30</v>
      </c>
      <c r="H122" s="26" t="s">
        <v>34</v>
      </c>
      <c r="I122" s="41"/>
      <c r="J122" s="81" t="s">
        <v>212</v>
      </c>
      <c r="K122" s="79">
        <f>D122*EleTransferFrequencyAssumptions!D123*EleTransferFrequencyAssumptions!F123</f>
        <v>150</v>
      </c>
      <c r="L122" s="73">
        <f t="shared" si="16"/>
        <v>172</v>
      </c>
      <c r="M122" s="73">
        <f t="shared" si="17"/>
        <v>222</v>
      </c>
      <c r="N122" s="79">
        <f t="shared" si="18"/>
        <v>722</v>
      </c>
      <c r="O122" s="135">
        <f>N122+O121</f>
        <v>2506</v>
      </c>
      <c r="P122" s="81">
        <f>N122*EleTransferFrequencyAssumptions!G123</f>
        <v>722</v>
      </c>
      <c r="Q122" s="83">
        <f>P122+Q121</f>
        <v>2506</v>
      </c>
    </row>
    <row r="123" spans="1:19" ht="32.25" thickBot="1">
      <c r="A123" s="488"/>
      <c r="B123" s="98"/>
      <c r="C123" s="31" t="s">
        <v>31</v>
      </c>
      <c r="D123" s="31">
        <f>DataSIzeAssumptions!B15</f>
        <v>25</v>
      </c>
      <c r="E123" s="32" t="s">
        <v>37</v>
      </c>
      <c r="F123" s="42" t="s">
        <v>41</v>
      </c>
      <c r="G123" s="43" t="s">
        <v>30</v>
      </c>
      <c r="H123" s="31" t="s">
        <v>35</v>
      </c>
      <c r="I123" s="44" t="s">
        <v>28</v>
      </c>
      <c r="J123" s="75" t="s">
        <v>146</v>
      </c>
      <c r="K123" s="85">
        <f>D123*EleTransferFrequencyAssumptions!D124*EleTransferFrequencyAssumptions!F124</f>
        <v>25</v>
      </c>
      <c r="L123" s="75">
        <f t="shared" si="16"/>
        <v>47</v>
      </c>
      <c r="M123" s="75">
        <f>L123+$M$4</f>
        <v>97</v>
      </c>
      <c r="N123" s="85">
        <f t="shared" si="18"/>
        <v>597</v>
      </c>
      <c r="O123" s="136">
        <f>N123+O122</f>
        <v>3103</v>
      </c>
      <c r="P123" s="75">
        <f>N123*EleTransferFrequencyAssumptions!G124</f>
        <v>597</v>
      </c>
      <c r="Q123" s="86">
        <f>P123+Q122</f>
        <v>3103</v>
      </c>
      <c r="R123" s="2">
        <f>O111+O116+O118+O123</f>
        <v>8580</v>
      </c>
      <c r="S123" s="2">
        <f>Q111+Q116+Q123+R117</f>
        <v>8580</v>
      </c>
    </row>
    <row r="124" spans="1:17" ht="12" customHeight="1" thickBot="1">
      <c r="A124" s="489" t="s">
        <v>159</v>
      </c>
      <c r="B124" s="490"/>
      <c r="C124" s="490"/>
      <c r="D124" s="490"/>
      <c r="E124" s="490"/>
      <c r="F124" s="490"/>
      <c r="G124" s="490"/>
      <c r="H124" s="490"/>
      <c r="I124" s="490"/>
      <c r="J124" s="490"/>
      <c r="K124" s="490"/>
      <c r="L124" s="490"/>
      <c r="M124" s="490"/>
      <c r="N124" s="490"/>
      <c r="O124" s="490"/>
      <c r="P124" s="490"/>
      <c r="Q124" s="517"/>
    </row>
    <row r="125" spans="1:17" ht="89.25" customHeight="1">
      <c r="A125" s="487" t="s">
        <v>367</v>
      </c>
      <c r="B125" s="57">
        <f>SUM(D125:D127)</f>
        <v>75</v>
      </c>
      <c r="C125" s="18" t="s">
        <v>67</v>
      </c>
      <c r="D125" s="63">
        <f>DataSIzeAssumptions!B15</f>
        <v>25</v>
      </c>
      <c r="E125" s="21" t="s">
        <v>65</v>
      </c>
      <c r="F125" s="63" t="s">
        <v>41</v>
      </c>
      <c r="G125" s="21" t="s">
        <v>30</v>
      </c>
      <c r="H125" s="63" t="s">
        <v>38</v>
      </c>
      <c r="I125" s="64" t="s">
        <v>390</v>
      </c>
      <c r="J125" s="71" t="s">
        <v>95</v>
      </c>
      <c r="K125" s="71">
        <f>D125*EleTransferFrequencyAssumptions!D126*EleTransferFrequencyAssumptions!F126</f>
        <v>25</v>
      </c>
      <c r="L125" s="71">
        <f>K125+$L$4</f>
        <v>47</v>
      </c>
      <c r="M125" s="71">
        <f>L125+$M$4</f>
        <v>97</v>
      </c>
      <c r="N125" s="71">
        <f>M125+$N$4</f>
        <v>597</v>
      </c>
      <c r="O125" s="134">
        <f>N125+O130</f>
        <v>597</v>
      </c>
      <c r="P125" s="71">
        <f>N125*EleTransferFrequencyAssumptions!G126</f>
        <v>597</v>
      </c>
      <c r="Q125" s="71">
        <f>P125+Q124</f>
        <v>597</v>
      </c>
    </row>
    <row r="126" spans="1:17" ht="52.5">
      <c r="A126" s="487"/>
      <c r="B126" s="57"/>
      <c r="C126" s="23" t="s">
        <v>68</v>
      </c>
      <c r="D126" s="66">
        <f>DataSIzeAssumptions!B5</f>
        <v>25</v>
      </c>
      <c r="E126" s="25" t="s">
        <v>65</v>
      </c>
      <c r="F126" s="66" t="s">
        <v>38</v>
      </c>
      <c r="G126" s="25" t="s">
        <v>30</v>
      </c>
      <c r="H126" s="66" t="s">
        <v>41</v>
      </c>
      <c r="I126" s="52"/>
      <c r="J126" s="73" t="s">
        <v>95</v>
      </c>
      <c r="K126" s="73">
        <f>D126*EleTransferFrequencyAssumptions!D127*EleTransferFrequencyAssumptions!F127</f>
        <v>25</v>
      </c>
      <c r="L126" s="73">
        <f>K126+$L$4</f>
        <v>47</v>
      </c>
      <c r="M126" s="73">
        <f>L126+$M$4</f>
        <v>97</v>
      </c>
      <c r="N126" s="73">
        <f>M126+$N$4</f>
        <v>597</v>
      </c>
      <c r="O126" s="135">
        <f>N126+O125</f>
        <v>1194</v>
      </c>
      <c r="P126" s="73">
        <f>N126*EleTransferFrequencyAssumptions!G127</f>
        <v>597</v>
      </c>
      <c r="Q126" s="73">
        <f>P126+Q125</f>
        <v>1194</v>
      </c>
    </row>
    <row r="127" spans="1:21" ht="53.25" thickBot="1">
      <c r="A127" s="488"/>
      <c r="B127" s="57"/>
      <c r="C127" s="31" t="s">
        <v>69</v>
      </c>
      <c r="D127" s="65">
        <f>DataSIzeAssumptions!B15</f>
        <v>25</v>
      </c>
      <c r="E127" s="43" t="s">
        <v>65</v>
      </c>
      <c r="F127" s="65" t="s">
        <v>41</v>
      </c>
      <c r="G127" s="43" t="s">
        <v>30</v>
      </c>
      <c r="H127" s="65" t="s">
        <v>38</v>
      </c>
      <c r="I127" s="54"/>
      <c r="J127" s="75" t="s">
        <v>95</v>
      </c>
      <c r="K127" s="75">
        <f>D127*EleTransferFrequencyAssumptions!D128*EleTransferFrequencyAssumptions!F128</f>
        <v>25</v>
      </c>
      <c r="L127" s="75">
        <f>K127+$L$4</f>
        <v>47</v>
      </c>
      <c r="M127" s="75">
        <f>L127+$M$4</f>
        <v>97</v>
      </c>
      <c r="N127" s="75">
        <f>M127+$N$4</f>
        <v>597</v>
      </c>
      <c r="O127" s="136">
        <f>N127+O126</f>
        <v>1791</v>
      </c>
      <c r="P127" s="75">
        <f>N127*EleTransferFrequencyAssumptions!G128</f>
        <v>597</v>
      </c>
      <c r="Q127" s="76">
        <f>P127+Q126</f>
        <v>1791</v>
      </c>
      <c r="T127">
        <f>O127*1</f>
        <v>1791</v>
      </c>
      <c r="U127" t="s">
        <v>373</v>
      </c>
    </row>
    <row r="128" spans="1:17" ht="78.75" customHeight="1">
      <c r="A128" s="487" t="s">
        <v>304</v>
      </c>
      <c r="B128" s="57">
        <f>SUM(D128:D129)</f>
        <v>50</v>
      </c>
      <c r="C128" s="18" t="s">
        <v>64</v>
      </c>
      <c r="D128" s="63">
        <f>DataSIzeAssumptions!B5</f>
        <v>25</v>
      </c>
      <c r="E128" s="21" t="s">
        <v>65</v>
      </c>
      <c r="F128" s="63" t="s">
        <v>38</v>
      </c>
      <c r="G128" s="21" t="s">
        <v>30</v>
      </c>
      <c r="H128" s="63" t="s">
        <v>41</v>
      </c>
      <c r="I128" s="64" t="s">
        <v>390</v>
      </c>
      <c r="J128" s="71" t="s">
        <v>95</v>
      </c>
      <c r="K128" s="71">
        <f>D128*EleTransferFrequencyAssumptions!D129*EleTransferFrequencyAssumptions!F129</f>
        <v>25</v>
      </c>
      <c r="L128" s="71">
        <f>K128+$L$4</f>
        <v>47</v>
      </c>
      <c r="M128" s="71">
        <f>L128+$M$4</f>
        <v>97</v>
      </c>
      <c r="N128" s="71">
        <f>M128+$N$4</f>
        <v>597</v>
      </c>
      <c r="O128" s="134">
        <f>N128+O124</f>
        <v>597</v>
      </c>
      <c r="P128" s="71">
        <f>N128*EleTransferFrequencyAssumptions!G129</f>
        <v>597</v>
      </c>
      <c r="Q128" s="71">
        <f>P128</f>
        <v>597</v>
      </c>
    </row>
    <row r="129" spans="1:21" ht="53.25" thickBot="1">
      <c r="A129" s="488"/>
      <c r="B129" s="57"/>
      <c r="C129" s="31" t="s">
        <v>66</v>
      </c>
      <c r="D129" s="65">
        <f>DataSIzeAssumptions!B15</f>
        <v>25</v>
      </c>
      <c r="E129" s="43" t="s">
        <v>65</v>
      </c>
      <c r="F129" s="65" t="s">
        <v>41</v>
      </c>
      <c r="G129" s="43" t="s">
        <v>30</v>
      </c>
      <c r="H129" s="65" t="s">
        <v>38</v>
      </c>
      <c r="I129" s="54"/>
      <c r="J129" s="75" t="s">
        <v>95</v>
      </c>
      <c r="K129" s="75">
        <f>D129*EleTransferFrequencyAssumptions!D130*EleTransferFrequencyAssumptions!F130</f>
        <v>25</v>
      </c>
      <c r="L129" s="75">
        <f>K129+$L$4</f>
        <v>47</v>
      </c>
      <c r="M129" s="75">
        <f>L129+$M$4</f>
        <v>97</v>
      </c>
      <c r="N129" s="75">
        <f>M129+$N$4</f>
        <v>597</v>
      </c>
      <c r="O129" s="136">
        <f>N129+O128</f>
        <v>1194</v>
      </c>
      <c r="P129" s="75">
        <f>N129*EleTransferFrequencyAssumptions!G130</f>
        <v>597</v>
      </c>
      <c r="Q129" s="76">
        <f>P129+Q128</f>
        <v>1194</v>
      </c>
      <c r="T129">
        <f>O129*1</f>
        <v>1194</v>
      </c>
      <c r="U129" t="s">
        <v>373</v>
      </c>
    </row>
    <row r="130" spans="1:17" ht="12.75" customHeight="1" thickBot="1">
      <c r="A130" s="491" t="s">
        <v>36</v>
      </c>
      <c r="B130" s="492"/>
      <c r="C130" s="492"/>
      <c r="D130" s="492"/>
      <c r="E130" s="492"/>
      <c r="F130" s="492"/>
      <c r="G130" s="492"/>
      <c r="H130" s="492"/>
      <c r="I130" s="492"/>
      <c r="J130" s="492"/>
      <c r="K130" s="492"/>
      <c r="L130" s="492"/>
      <c r="M130" s="492"/>
      <c r="N130" s="492"/>
      <c r="O130" s="492"/>
      <c r="P130" s="492"/>
      <c r="Q130" s="518"/>
    </row>
    <row r="131" spans="1:17" ht="12.75" customHeight="1">
      <c r="A131" s="487" t="s">
        <v>305</v>
      </c>
      <c r="B131" s="57">
        <f>SUM(D131:D132)</f>
        <v>43</v>
      </c>
      <c r="C131" s="30" t="s">
        <v>0</v>
      </c>
      <c r="D131" s="30">
        <f>DataSIzeAssumptions!B15</f>
        <v>25</v>
      </c>
      <c r="E131" s="29" t="s">
        <v>37</v>
      </c>
      <c r="F131" s="28" t="s">
        <v>41</v>
      </c>
      <c r="G131" s="29" t="s">
        <v>30</v>
      </c>
      <c r="H131" s="30" t="s">
        <v>35</v>
      </c>
      <c r="I131" s="46" t="s">
        <v>28</v>
      </c>
      <c r="J131" s="71" t="s">
        <v>95</v>
      </c>
      <c r="K131" s="71">
        <f>D131*EleTransferFrequencyAssumptions!D132*EleTransferFrequencyAssumptions!F132</f>
        <v>25</v>
      </c>
      <c r="L131" s="71">
        <f aca="true" t="shared" si="19" ref="L131:L137">K131+$L$4</f>
        <v>47</v>
      </c>
      <c r="M131" s="71">
        <f aca="true" t="shared" si="20" ref="M131:M137">L131+$M$4</f>
        <v>97</v>
      </c>
      <c r="N131" s="71">
        <f aca="true" t="shared" si="21" ref="N131:N137">M131+$N$4</f>
        <v>597</v>
      </c>
      <c r="O131" s="134">
        <f>N131</f>
        <v>597</v>
      </c>
      <c r="P131" s="71">
        <f>N131*EleTransferFrequencyAssumptions!G132</f>
        <v>597</v>
      </c>
      <c r="Q131" s="71">
        <f>P131</f>
        <v>597</v>
      </c>
    </row>
    <row r="132" spans="1:17" ht="32.25" thickBot="1">
      <c r="A132" s="488"/>
      <c r="B132" s="98"/>
      <c r="C132" s="31" t="s">
        <v>25</v>
      </c>
      <c r="D132" s="31">
        <f>DataSIzeAssumptions!B16</f>
        <v>18</v>
      </c>
      <c r="E132" s="32" t="s">
        <v>37</v>
      </c>
      <c r="F132" s="42" t="s">
        <v>41</v>
      </c>
      <c r="G132" s="43" t="s">
        <v>30</v>
      </c>
      <c r="H132" s="31" t="s">
        <v>34</v>
      </c>
      <c r="I132" s="44"/>
      <c r="J132" s="75" t="s">
        <v>106</v>
      </c>
      <c r="K132" s="75">
        <f>D132*EleTransferFrequencyAssumptions!D133*EleTransferFrequencyAssumptions!F133</f>
        <v>18</v>
      </c>
      <c r="L132" s="75">
        <f t="shared" si="19"/>
        <v>40</v>
      </c>
      <c r="M132" s="75">
        <f t="shared" si="20"/>
        <v>90</v>
      </c>
      <c r="N132" s="75">
        <f t="shared" si="21"/>
        <v>590</v>
      </c>
      <c r="O132" s="136">
        <f>N132+O131</f>
        <v>1187</v>
      </c>
      <c r="P132" s="75">
        <f>N132*EleTransferFrequencyAssumptions!G133</f>
        <v>590</v>
      </c>
      <c r="Q132" s="76">
        <f>P132+Q131</f>
        <v>1187</v>
      </c>
    </row>
    <row r="133" spans="1:17" ht="31.5">
      <c r="A133" s="486" t="s">
        <v>306</v>
      </c>
      <c r="B133" s="55">
        <f>SUM(D133:D137)</f>
        <v>243</v>
      </c>
      <c r="C133" s="35" t="s">
        <v>0</v>
      </c>
      <c r="D133" s="35">
        <f>DataSIzeAssumptions!B15</f>
        <v>25</v>
      </c>
      <c r="E133" s="36" t="s">
        <v>37</v>
      </c>
      <c r="F133" s="37" t="s">
        <v>41</v>
      </c>
      <c r="G133" s="36" t="s">
        <v>30</v>
      </c>
      <c r="H133" s="35" t="s">
        <v>35</v>
      </c>
      <c r="I133" s="38" t="s">
        <v>28</v>
      </c>
      <c r="J133" s="71" t="s">
        <v>146</v>
      </c>
      <c r="K133" s="77">
        <f>D133*EleTransferFrequencyAssumptions!D134*EleTransferFrequencyAssumptions!F134</f>
        <v>25</v>
      </c>
      <c r="L133" s="71">
        <f t="shared" si="19"/>
        <v>47</v>
      </c>
      <c r="M133" s="71">
        <f t="shared" si="20"/>
        <v>97</v>
      </c>
      <c r="N133" s="77">
        <f t="shared" si="21"/>
        <v>597</v>
      </c>
      <c r="O133" s="134">
        <f>N133</f>
        <v>597</v>
      </c>
      <c r="P133" s="71">
        <f>N133*EleTransferFrequencyAssumptions!G134</f>
        <v>597</v>
      </c>
      <c r="Q133" s="78">
        <f>P133</f>
        <v>597</v>
      </c>
    </row>
    <row r="134" spans="1:17" ht="31.5">
      <c r="A134" s="487"/>
      <c r="B134" s="57"/>
      <c r="C134" s="26" t="s">
        <v>25</v>
      </c>
      <c r="D134" s="26">
        <f>DataSIzeAssumptions!B16</f>
        <v>18</v>
      </c>
      <c r="E134" s="27" t="s">
        <v>37</v>
      </c>
      <c r="F134" s="39" t="s">
        <v>41</v>
      </c>
      <c r="G134" s="40" t="s">
        <v>30</v>
      </c>
      <c r="H134" s="26" t="s">
        <v>34</v>
      </c>
      <c r="I134" s="41"/>
      <c r="J134" s="73" t="s">
        <v>211</v>
      </c>
      <c r="K134" s="79">
        <f>D134*EleTransferFrequencyAssumptions!D135*EleTransferFrequencyAssumptions!F135</f>
        <v>18</v>
      </c>
      <c r="L134" s="73">
        <f t="shared" si="19"/>
        <v>40</v>
      </c>
      <c r="M134" s="73">
        <f t="shared" si="20"/>
        <v>90</v>
      </c>
      <c r="N134" s="79">
        <f t="shared" si="21"/>
        <v>590</v>
      </c>
      <c r="O134" s="135">
        <f>N134+O133</f>
        <v>1187</v>
      </c>
      <c r="P134" s="73">
        <f>N134*EleTransferFrequencyAssumptions!G135</f>
        <v>590</v>
      </c>
      <c r="Q134" s="80">
        <f>P134+Q133</f>
        <v>1187</v>
      </c>
    </row>
    <row r="135" spans="1:17" ht="31.5">
      <c r="A135" s="487"/>
      <c r="B135" s="57"/>
      <c r="C135" s="26" t="s">
        <v>24</v>
      </c>
      <c r="D135" s="26">
        <f>DataSIzeAssumptions!B5</f>
        <v>25</v>
      </c>
      <c r="E135" s="27" t="s">
        <v>37</v>
      </c>
      <c r="F135" s="39" t="s">
        <v>34</v>
      </c>
      <c r="G135" s="40" t="s">
        <v>30</v>
      </c>
      <c r="H135" s="26" t="s">
        <v>41</v>
      </c>
      <c r="I135" s="41"/>
      <c r="J135" s="73" t="s">
        <v>146</v>
      </c>
      <c r="K135" s="79">
        <f>D135*EleTransferFrequencyAssumptions!D136*EleTransferFrequencyAssumptions!F136</f>
        <v>25</v>
      </c>
      <c r="L135" s="73">
        <f t="shared" si="19"/>
        <v>47</v>
      </c>
      <c r="M135" s="73">
        <f t="shared" si="20"/>
        <v>97</v>
      </c>
      <c r="N135" s="79">
        <f t="shared" si="21"/>
        <v>597</v>
      </c>
      <c r="O135" s="135">
        <f>N135+O134</f>
        <v>1784</v>
      </c>
      <c r="P135" s="73">
        <f>N135*EleTransferFrequencyAssumptions!G136</f>
        <v>597</v>
      </c>
      <c r="Q135" s="80">
        <f>P135+Q134</f>
        <v>1784</v>
      </c>
    </row>
    <row r="136" spans="1:17" ht="31.5">
      <c r="A136" s="487"/>
      <c r="B136" s="57"/>
      <c r="C136" s="26" t="s">
        <v>104</v>
      </c>
      <c r="D136" s="26">
        <f>DataSIzeAssumptions!B25</f>
        <v>150</v>
      </c>
      <c r="E136" s="27" t="s">
        <v>37</v>
      </c>
      <c r="F136" s="39" t="s">
        <v>41</v>
      </c>
      <c r="G136" s="40" t="s">
        <v>30</v>
      </c>
      <c r="H136" s="26" t="s">
        <v>34</v>
      </c>
      <c r="I136" s="41"/>
      <c r="J136" s="81" t="s">
        <v>212</v>
      </c>
      <c r="K136" s="79">
        <f>D136*EleTransferFrequencyAssumptions!D137*EleTransferFrequencyAssumptions!F137</f>
        <v>150</v>
      </c>
      <c r="L136" s="73">
        <f t="shared" si="19"/>
        <v>172</v>
      </c>
      <c r="M136" s="73">
        <f t="shared" si="20"/>
        <v>222</v>
      </c>
      <c r="N136" s="79">
        <f t="shared" si="21"/>
        <v>722</v>
      </c>
      <c r="O136" s="135">
        <f>N136+O135</f>
        <v>2506</v>
      </c>
      <c r="P136" s="81">
        <f>N136*EleTransferFrequencyAssumptions!G137</f>
        <v>722</v>
      </c>
      <c r="Q136" s="83">
        <f>P136+Q135</f>
        <v>2506</v>
      </c>
    </row>
    <row r="137" spans="1:19" ht="32.25" thickBot="1">
      <c r="A137" s="488"/>
      <c r="B137" s="98"/>
      <c r="C137" s="31" t="s">
        <v>31</v>
      </c>
      <c r="D137" s="31">
        <f>DataSIzeAssumptions!B15</f>
        <v>25</v>
      </c>
      <c r="E137" s="32" t="s">
        <v>37</v>
      </c>
      <c r="F137" s="42" t="s">
        <v>41</v>
      </c>
      <c r="G137" s="43" t="s">
        <v>30</v>
      </c>
      <c r="H137" s="31" t="s">
        <v>35</v>
      </c>
      <c r="I137" s="44" t="s">
        <v>28</v>
      </c>
      <c r="J137" s="75" t="s">
        <v>146</v>
      </c>
      <c r="K137" s="85">
        <f>D137*EleTransferFrequencyAssumptions!D138*EleTransferFrequencyAssumptions!F138</f>
        <v>25</v>
      </c>
      <c r="L137" s="75">
        <f t="shared" si="19"/>
        <v>47</v>
      </c>
      <c r="M137" s="75">
        <f t="shared" si="20"/>
        <v>97</v>
      </c>
      <c r="N137" s="85">
        <f t="shared" si="21"/>
        <v>597</v>
      </c>
      <c r="O137" s="136">
        <f>N137+O136</f>
        <v>3103</v>
      </c>
      <c r="P137" s="75">
        <f>N137*EleTransferFrequencyAssumptions!G138</f>
        <v>597</v>
      </c>
      <c r="Q137" s="86">
        <f>P137+Q136</f>
        <v>3103</v>
      </c>
      <c r="R137" s="2">
        <f>O137+O132</f>
        <v>4290</v>
      </c>
      <c r="S137" s="2">
        <f>Q132+Q137</f>
        <v>4290</v>
      </c>
    </row>
    <row r="138" spans="1:17" ht="12.75" customHeight="1" thickBot="1">
      <c r="A138" s="489" t="s">
        <v>160</v>
      </c>
      <c r="B138" s="490"/>
      <c r="C138" s="490"/>
      <c r="D138" s="490"/>
      <c r="E138" s="490"/>
      <c r="F138" s="490"/>
      <c r="G138" s="490"/>
      <c r="H138" s="490"/>
      <c r="I138" s="490"/>
      <c r="J138" s="490"/>
      <c r="K138" s="490"/>
      <c r="L138" s="490"/>
      <c r="M138" s="490"/>
      <c r="N138" s="490"/>
      <c r="O138" s="490"/>
      <c r="P138" s="490"/>
      <c r="Q138" s="517"/>
    </row>
    <row r="139" spans="1:21" ht="53.25" thickBot="1">
      <c r="A139" s="259" t="s">
        <v>307</v>
      </c>
      <c r="B139" s="57">
        <f>SUM(D139)</f>
        <v>25</v>
      </c>
      <c r="C139" s="127" t="s">
        <v>308</v>
      </c>
      <c r="D139" s="28">
        <f>DataSIzeAssumptions!B15</f>
        <v>25</v>
      </c>
      <c r="E139" s="29" t="s">
        <v>65</v>
      </c>
      <c r="F139" s="28" t="s">
        <v>41</v>
      </c>
      <c r="G139" s="29" t="s">
        <v>30</v>
      </c>
      <c r="H139" s="28" t="s">
        <v>38</v>
      </c>
      <c r="I139" s="67" t="s">
        <v>392</v>
      </c>
      <c r="J139" s="90" t="s">
        <v>95</v>
      </c>
      <c r="K139" s="90">
        <f>D139*EleTransferFrequencyAssumptions!D140*EleTransferFrequencyAssumptions!F140</f>
        <v>25</v>
      </c>
      <c r="L139" s="90">
        <f>K139+$L$4</f>
        <v>47</v>
      </c>
      <c r="M139" s="90">
        <f>L139+$M$4</f>
        <v>97</v>
      </c>
      <c r="N139" s="90">
        <f>M139+$N$4</f>
        <v>597</v>
      </c>
      <c r="O139" s="139">
        <f>N139+O138</f>
        <v>597</v>
      </c>
      <c r="P139" s="90">
        <f>N139*EleTransferFrequencyAssumptions!G140</f>
        <v>597</v>
      </c>
      <c r="Q139" s="91">
        <f>P139+Q138</f>
        <v>597</v>
      </c>
      <c r="T139">
        <f>O139*1</f>
        <v>597</v>
      </c>
      <c r="U139" t="s">
        <v>373</v>
      </c>
    </row>
    <row r="140" spans="1:21" ht="12.75" customHeight="1" thickBot="1">
      <c r="A140" s="491" t="s">
        <v>36</v>
      </c>
      <c r="B140" s="492"/>
      <c r="C140" s="492"/>
      <c r="D140" s="492"/>
      <c r="E140" s="492"/>
      <c r="F140" s="492"/>
      <c r="G140" s="492"/>
      <c r="H140" s="492"/>
      <c r="I140" s="492"/>
      <c r="J140" s="492"/>
      <c r="K140" s="492"/>
      <c r="L140" s="492"/>
      <c r="M140" s="492"/>
      <c r="N140" s="492"/>
      <c r="O140" s="492"/>
      <c r="P140" s="492"/>
      <c r="Q140" s="518"/>
      <c r="U140" t="s">
        <v>222</v>
      </c>
    </row>
    <row r="141" spans="1:17" ht="12.75" customHeight="1">
      <c r="A141" s="486" t="s">
        <v>309</v>
      </c>
      <c r="B141" s="55">
        <f>SUM(D141:D145)</f>
        <v>243</v>
      </c>
      <c r="C141" s="35" t="s">
        <v>0</v>
      </c>
      <c r="D141" s="35">
        <f>DataSIzeAssumptions!B15</f>
        <v>25</v>
      </c>
      <c r="E141" s="36" t="s">
        <v>37</v>
      </c>
      <c r="F141" s="37" t="s">
        <v>41</v>
      </c>
      <c r="G141" s="36" t="s">
        <v>30</v>
      </c>
      <c r="H141" s="35" t="s">
        <v>35</v>
      </c>
      <c r="I141" s="38" t="s">
        <v>28</v>
      </c>
      <c r="J141" s="71" t="s">
        <v>146</v>
      </c>
      <c r="K141" s="77">
        <f>D141*EleTransferFrequencyAssumptions!D142*EleTransferFrequencyAssumptions!F142</f>
        <v>25</v>
      </c>
      <c r="L141" s="71">
        <f aca="true" t="shared" si="22" ref="L141:L150">K141+$L$4</f>
        <v>47</v>
      </c>
      <c r="M141" s="71">
        <f aca="true" t="shared" si="23" ref="M141:M150">L141+$M$4</f>
        <v>97</v>
      </c>
      <c r="N141" s="77">
        <f aca="true" t="shared" si="24" ref="N141:N150">M141+$N$4</f>
        <v>597</v>
      </c>
      <c r="O141" s="134">
        <f>N141</f>
        <v>597</v>
      </c>
      <c r="P141" s="71">
        <f>N141*EleTransferFrequencyAssumptions!G142</f>
        <v>597</v>
      </c>
      <c r="Q141" s="78">
        <f>P141</f>
        <v>597</v>
      </c>
    </row>
    <row r="142" spans="1:17" ht="31.5">
      <c r="A142" s="487"/>
      <c r="B142" s="57"/>
      <c r="C142" s="26" t="s">
        <v>25</v>
      </c>
      <c r="D142" s="26">
        <f>DataSIzeAssumptions!B16</f>
        <v>18</v>
      </c>
      <c r="E142" s="27" t="s">
        <v>37</v>
      </c>
      <c r="F142" s="39" t="s">
        <v>41</v>
      </c>
      <c r="G142" s="40" t="s">
        <v>30</v>
      </c>
      <c r="H142" s="26" t="s">
        <v>34</v>
      </c>
      <c r="I142" s="41"/>
      <c r="J142" s="73" t="s">
        <v>211</v>
      </c>
      <c r="K142" s="79">
        <f>D142*EleTransferFrequencyAssumptions!D143*EleTransferFrequencyAssumptions!F143</f>
        <v>18</v>
      </c>
      <c r="L142" s="73">
        <f t="shared" si="22"/>
        <v>40</v>
      </c>
      <c r="M142" s="73">
        <f t="shared" si="23"/>
        <v>90</v>
      </c>
      <c r="N142" s="79">
        <f t="shared" si="24"/>
        <v>590</v>
      </c>
      <c r="O142" s="135">
        <f>N142+O141</f>
        <v>1187</v>
      </c>
      <c r="P142" s="73">
        <f>N142*EleTransferFrequencyAssumptions!G143</f>
        <v>590</v>
      </c>
      <c r="Q142" s="80">
        <f>P142+Q141</f>
        <v>1187</v>
      </c>
    </row>
    <row r="143" spans="1:17" ht="12.75" customHeight="1">
      <c r="A143" s="487"/>
      <c r="B143" s="57"/>
      <c r="C143" s="26" t="s">
        <v>24</v>
      </c>
      <c r="D143" s="26">
        <f>DataSIzeAssumptions!B5</f>
        <v>25</v>
      </c>
      <c r="E143" s="27" t="s">
        <v>37</v>
      </c>
      <c r="F143" s="39" t="s">
        <v>34</v>
      </c>
      <c r="G143" s="40" t="s">
        <v>30</v>
      </c>
      <c r="H143" s="26" t="s">
        <v>41</v>
      </c>
      <c r="I143" s="41"/>
      <c r="J143" s="73" t="s">
        <v>146</v>
      </c>
      <c r="K143" s="79">
        <f>D143*EleTransferFrequencyAssumptions!D144*EleTransferFrequencyAssumptions!F144</f>
        <v>25</v>
      </c>
      <c r="L143" s="73">
        <f t="shared" si="22"/>
        <v>47</v>
      </c>
      <c r="M143" s="73">
        <f t="shared" si="23"/>
        <v>97</v>
      </c>
      <c r="N143" s="79">
        <f t="shared" si="24"/>
        <v>597</v>
      </c>
      <c r="O143" s="135">
        <f>N143+O142</f>
        <v>1784</v>
      </c>
      <c r="P143" s="73">
        <f>N143*EleTransferFrequencyAssumptions!G144</f>
        <v>597</v>
      </c>
      <c r="Q143" s="80">
        <f>P143+Q142</f>
        <v>1784</v>
      </c>
    </row>
    <row r="144" spans="1:17" ht="31.5">
      <c r="A144" s="487"/>
      <c r="B144" s="57"/>
      <c r="C144" s="26" t="s">
        <v>104</v>
      </c>
      <c r="D144" s="26">
        <f>DataSIzeAssumptions!B25</f>
        <v>150</v>
      </c>
      <c r="E144" s="27" t="s">
        <v>37</v>
      </c>
      <c r="F144" s="39" t="s">
        <v>41</v>
      </c>
      <c r="G144" s="40" t="s">
        <v>30</v>
      </c>
      <c r="H144" s="26" t="s">
        <v>34</v>
      </c>
      <c r="I144" s="41"/>
      <c r="J144" s="81" t="s">
        <v>212</v>
      </c>
      <c r="K144" s="82">
        <f>D144*EleTransferFrequencyAssumptions!D145*EleTransferFrequencyAssumptions!F145</f>
        <v>150</v>
      </c>
      <c r="L144" s="73">
        <f t="shared" si="22"/>
        <v>172</v>
      </c>
      <c r="M144" s="73">
        <f t="shared" si="23"/>
        <v>222</v>
      </c>
      <c r="N144" s="79">
        <f t="shared" si="24"/>
        <v>722</v>
      </c>
      <c r="O144" s="135">
        <f>N144+O143</f>
        <v>2506</v>
      </c>
      <c r="P144" s="81">
        <f>N144*EleTransferFrequencyAssumptions!G145</f>
        <v>722</v>
      </c>
      <c r="Q144" s="83">
        <f>P144+Q143</f>
        <v>2506</v>
      </c>
    </row>
    <row r="145" spans="1:17" s="5" customFormat="1" ht="32.25" customHeight="1" thickBot="1">
      <c r="A145" s="488"/>
      <c r="B145" s="98"/>
      <c r="C145" s="31" t="s">
        <v>31</v>
      </c>
      <c r="D145" s="31">
        <f>DataSIzeAssumptions!B15</f>
        <v>25</v>
      </c>
      <c r="E145" s="32" t="s">
        <v>37</v>
      </c>
      <c r="F145" s="42" t="s">
        <v>41</v>
      </c>
      <c r="G145" s="43" t="s">
        <v>30</v>
      </c>
      <c r="H145" s="31" t="s">
        <v>35</v>
      </c>
      <c r="I145" s="44" t="s">
        <v>28</v>
      </c>
      <c r="J145" s="75" t="s">
        <v>146</v>
      </c>
      <c r="K145" s="85">
        <f>D145*EleTransferFrequencyAssumptions!D146*EleTransferFrequencyAssumptions!F146</f>
        <v>25</v>
      </c>
      <c r="L145" s="75">
        <f t="shared" si="22"/>
        <v>47</v>
      </c>
      <c r="M145" s="75">
        <f t="shared" si="23"/>
        <v>97</v>
      </c>
      <c r="N145" s="85">
        <f t="shared" si="24"/>
        <v>597</v>
      </c>
      <c r="O145" s="136">
        <f>N145+O144</f>
        <v>3103</v>
      </c>
      <c r="P145" s="75">
        <f>N145*EleTransferFrequencyAssumptions!G146</f>
        <v>597</v>
      </c>
      <c r="Q145" s="86">
        <f>P145+Q144</f>
        <v>3103</v>
      </c>
    </row>
    <row r="146" spans="1:17" ht="12.75" customHeight="1">
      <c r="A146" s="486" t="s">
        <v>311</v>
      </c>
      <c r="B146" s="55">
        <f>SUM(D146:D150)</f>
        <v>243</v>
      </c>
      <c r="C146" s="35" t="s">
        <v>0</v>
      </c>
      <c r="D146" s="35">
        <f>DataSIzeAssumptions!B15</f>
        <v>25</v>
      </c>
      <c r="E146" s="36" t="s">
        <v>37</v>
      </c>
      <c r="F146" s="37" t="s">
        <v>41</v>
      </c>
      <c r="G146" s="36" t="s">
        <v>30</v>
      </c>
      <c r="H146" s="35" t="s">
        <v>35</v>
      </c>
      <c r="I146" s="38" t="s">
        <v>28</v>
      </c>
      <c r="J146" s="71" t="s">
        <v>146</v>
      </c>
      <c r="K146" s="77">
        <f>D146*EleTransferFrequencyAssumptions!D147*EleTransferFrequencyAssumptions!F147</f>
        <v>25</v>
      </c>
      <c r="L146" s="71">
        <f t="shared" si="22"/>
        <v>47</v>
      </c>
      <c r="M146" s="71">
        <f t="shared" si="23"/>
        <v>97</v>
      </c>
      <c r="N146" s="77">
        <f t="shared" si="24"/>
        <v>597</v>
      </c>
      <c r="O146" s="134">
        <f>N146</f>
        <v>597</v>
      </c>
      <c r="P146" s="71">
        <f>N146*EleTransferFrequencyAssumptions!G147</f>
        <v>597</v>
      </c>
      <c r="Q146" s="78">
        <f>P146</f>
        <v>597</v>
      </c>
    </row>
    <row r="147" spans="1:17" ht="31.5">
      <c r="A147" s="487"/>
      <c r="B147" s="57"/>
      <c r="C147" s="26" t="s">
        <v>25</v>
      </c>
      <c r="D147" s="26">
        <f>DataSIzeAssumptions!B16</f>
        <v>18</v>
      </c>
      <c r="E147" s="27" t="s">
        <v>37</v>
      </c>
      <c r="F147" s="39" t="s">
        <v>41</v>
      </c>
      <c r="G147" s="40" t="s">
        <v>30</v>
      </c>
      <c r="H147" s="26" t="s">
        <v>34</v>
      </c>
      <c r="I147" s="41"/>
      <c r="J147" s="73" t="s">
        <v>211</v>
      </c>
      <c r="K147" s="79">
        <f>D147*EleTransferFrequencyAssumptions!D148*EleTransferFrequencyAssumptions!F148</f>
        <v>18</v>
      </c>
      <c r="L147" s="73">
        <f t="shared" si="22"/>
        <v>40</v>
      </c>
      <c r="M147" s="73">
        <f t="shared" si="23"/>
        <v>90</v>
      </c>
      <c r="N147" s="79">
        <f t="shared" si="24"/>
        <v>590</v>
      </c>
      <c r="O147" s="135">
        <f>N147+O146</f>
        <v>1187</v>
      </c>
      <c r="P147" s="73">
        <f>N147*EleTransferFrequencyAssumptions!G148</f>
        <v>590</v>
      </c>
      <c r="Q147" s="80">
        <f>P147+Q146</f>
        <v>1187</v>
      </c>
    </row>
    <row r="148" spans="1:17" ht="12.75" customHeight="1">
      <c r="A148" s="487"/>
      <c r="B148" s="57"/>
      <c r="C148" s="26" t="s">
        <v>24</v>
      </c>
      <c r="D148" s="26">
        <f>DataSIzeAssumptions!B5</f>
        <v>25</v>
      </c>
      <c r="E148" s="27" t="s">
        <v>37</v>
      </c>
      <c r="F148" s="39" t="s">
        <v>34</v>
      </c>
      <c r="G148" s="40" t="s">
        <v>30</v>
      </c>
      <c r="H148" s="26" t="s">
        <v>41</v>
      </c>
      <c r="I148" s="41"/>
      <c r="J148" s="73" t="s">
        <v>146</v>
      </c>
      <c r="K148" s="79">
        <f>D148*EleTransferFrequencyAssumptions!D149*EleTransferFrequencyAssumptions!F149</f>
        <v>25</v>
      </c>
      <c r="L148" s="73">
        <f t="shared" si="22"/>
        <v>47</v>
      </c>
      <c r="M148" s="73">
        <f t="shared" si="23"/>
        <v>97</v>
      </c>
      <c r="N148" s="79">
        <f t="shared" si="24"/>
        <v>597</v>
      </c>
      <c r="O148" s="135">
        <f>N148+O147</f>
        <v>1784</v>
      </c>
      <c r="P148" s="73">
        <f>N148*EleTransferFrequencyAssumptions!G149</f>
        <v>597</v>
      </c>
      <c r="Q148" s="80">
        <f>P148+Q147</f>
        <v>1784</v>
      </c>
    </row>
    <row r="149" spans="1:17" ht="31.5">
      <c r="A149" s="487"/>
      <c r="B149" s="57"/>
      <c r="C149" s="26" t="s">
        <v>104</v>
      </c>
      <c r="D149" s="26">
        <f>DataSIzeAssumptions!B25</f>
        <v>150</v>
      </c>
      <c r="E149" s="27" t="s">
        <v>37</v>
      </c>
      <c r="F149" s="39" t="s">
        <v>41</v>
      </c>
      <c r="G149" s="40" t="s">
        <v>30</v>
      </c>
      <c r="H149" s="26" t="s">
        <v>34</v>
      </c>
      <c r="I149" s="41"/>
      <c r="J149" s="81" t="s">
        <v>212</v>
      </c>
      <c r="K149" s="82">
        <f>D149*EleTransferFrequencyAssumptions!D150*EleTransferFrequencyAssumptions!F150</f>
        <v>150</v>
      </c>
      <c r="L149" s="73">
        <f t="shared" si="22"/>
        <v>172</v>
      </c>
      <c r="M149" s="73">
        <f t="shared" si="23"/>
        <v>222</v>
      </c>
      <c r="N149" s="79">
        <f t="shared" si="24"/>
        <v>722</v>
      </c>
      <c r="O149" s="135">
        <f>N149+O148</f>
        <v>2506</v>
      </c>
      <c r="P149" s="81">
        <f>N149*EleTransferFrequencyAssumptions!G150</f>
        <v>722</v>
      </c>
      <c r="Q149" s="83">
        <f>P149+Q148</f>
        <v>2506</v>
      </c>
    </row>
    <row r="150" spans="1:17" s="5" customFormat="1" ht="32.25" customHeight="1" thickBot="1">
      <c r="A150" s="488"/>
      <c r="B150" s="98"/>
      <c r="C150" s="31" t="s">
        <v>31</v>
      </c>
      <c r="D150" s="31">
        <f>DataSIzeAssumptions!B15</f>
        <v>25</v>
      </c>
      <c r="E150" s="32" t="s">
        <v>37</v>
      </c>
      <c r="F150" s="42" t="s">
        <v>41</v>
      </c>
      <c r="G150" s="43" t="s">
        <v>30</v>
      </c>
      <c r="H150" s="31" t="s">
        <v>35</v>
      </c>
      <c r="I150" s="44" t="s">
        <v>28</v>
      </c>
      <c r="J150" s="75" t="s">
        <v>146</v>
      </c>
      <c r="K150" s="85">
        <f>D150*EleTransferFrequencyAssumptions!D151*EleTransferFrequencyAssumptions!F151</f>
        <v>25</v>
      </c>
      <c r="L150" s="75">
        <f t="shared" si="22"/>
        <v>47</v>
      </c>
      <c r="M150" s="75">
        <f t="shared" si="23"/>
        <v>97</v>
      </c>
      <c r="N150" s="85">
        <f t="shared" si="24"/>
        <v>597</v>
      </c>
      <c r="O150" s="136">
        <f>N150+O149</f>
        <v>3103</v>
      </c>
      <c r="P150" s="75">
        <f>N150*EleTransferFrequencyAssumptions!G151</f>
        <v>597</v>
      </c>
      <c r="Q150" s="86">
        <f>P150+Q149</f>
        <v>3103</v>
      </c>
    </row>
    <row r="151" spans="1:17" ht="12.75" customHeight="1" thickBot="1">
      <c r="A151" s="489" t="s">
        <v>161</v>
      </c>
      <c r="B151" s="490"/>
      <c r="C151" s="490"/>
      <c r="D151" s="490"/>
      <c r="E151" s="490"/>
      <c r="F151" s="490"/>
      <c r="G151" s="490"/>
      <c r="H151" s="490"/>
      <c r="I151" s="490"/>
      <c r="J151" s="490"/>
      <c r="K151" s="490"/>
      <c r="L151" s="490"/>
      <c r="M151" s="490"/>
      <c r="N151" s="490"/>
      <c r="O151" s="490"/>
      <c r="P151" s="490"/>
      <c r="Q151" s="517"/>
    </row>
    <row r="152" spans="1:21" ht="63.75" thickBot="1">
      <c r="A152" s="259" t="s">
        <v>312</v>
      </c>
      <c r="B152" s="57">
        <f>SUM(D152)</f>
        <v>25</v>
      </c>
      <c r="C152" s="30" t="s">
        <v>70</v>
      </c>
      <c r="D152" s="28">
        <f>DataSIzeAssumptions!B15</f>
        <v>25</v>
      </c>
      <c r="E152" s="29" t="s">
        <v>71</v>
      </c>
      <c r="F152" s="28" t="s">
        <v>41</v>
      </c>
      <c r="G152" s="29" t="s">
        <v>72</v>
      </c>
      <c r="H152" s="28" t="s">
        <v>38</v>
      </c>
      <c r="I152" s="67" t="s">
        <v>391</v>
      </c>
      <c r="J152" s="90" t="s">
        <v>95</v>
      </c>
      <c r="K152" s="90">
        <f>D152*EleTransferFrequencyAssumptions!D153*EleTransferFrequencyAssumptions!F153</f>
        <v>25</v>
      </c>
      <c r="L152" s="90">
        <f>K152+$L$4</f>
        <v>47</v>
      </c>
      <c r="M152" s="90">
        <f>L152+$M$4</f>
        <v>97</v>
      </c>
      <c r="N152" s="90">
        <f>M152+$N$4</f>
        <v>597</v>
      </c>
      <c r="O152" s="139">
        <f>N152+O151</f>
        <v>597</v>
      </c>
      <c r="P152" s="90">
        <f>N152*EleTransferFrequencyAssumptions!G153</f>
        <v>1194</v>
      </c>
      <c r="Q152" s="91">
        <f>P152+Q151</f>
        <v>1194</v>
      </c>
      <c r="T152">
        <f>O152*2</f>
        <v>1194</v>
      </c>
      <c r="U152" t="s">
        <v>374</v>
      </c>
    </row>
    <row r="153" spans="1:17" ht="12.75" customHeight="1" thickBot="1">
      <c r="A153" s="491" t="s">
        <v>36</v>
      </c>
      <c r="B153" s="492"/>
      <c r="C153" s="492"/>
      <c r="D153" s="492"/>
      <c r="E153" s="492"/>
      <c r="F153" s="492"/>
      <c r="G153" s="492"/>
      <c r="H153" s="492"/>
      <c r="I153" s="492"/>
      <c r="J153" s="492"/>
      <c r="K153" s="492"/>
      <c r="L153" s="492"/>
      <c r="M153" s="492"/>
      <c r="N153" s="492"/>
      <c r="O153" s="492"/>
      <c r="P153" s="492"/>
      <c r="Q153" s="518"/>
    </row>
    <row r="154" spans="1:17" ht="12.75" customHeight="1">
      <c r="A154" s="486" t="s">
        <v>313</v>
      </c>
      <c r="B154" s="55">
        <f>SUM(D154:D158)</f>
        <v>243</v>
      </c>
      <c r="C154" s="35" t="s">
        <v>0</v>
      </c>
      <c r="D154" s="35">
        <f>DataSIzeAssumptions!B5</f>
        <v>25</v>
      </c>
      <c r="E154" s="36" t="s">
        <v>37</v>
      </c>
      <c r="F154" s="37" t="s">
        <v>41</v>
      </c>
      <c r="G154" s="36" t="s">
        <v>30</v>
      </c>
      <c r="H154" s="35" t="s">
        <v>35</v>
      </c>
      <c r="I154" s="38" t="s">
        <v>28</v>
      </c>
      <c r="J154" s="71" t="s">
        <v>146</v>
      </c>
      <c r="K154" s="77">
        <f>D154*EleTransferFrequencyAssumptions!D155*EleTransferFrequencyAssumptions!F155</f>
        <v>25</v>
      </c>
      <c r="L154" s="71">
        <f aca="true" t="shared" si="25" ref="L154:L163">K154+$L$4</f>
        <v>47</v>
      </c>
      <c r="M154" s="71">
        <f aca="true" t="shared" si="26" ref="M154:M163">L154+$M$4</f>
        <v>97</v>
      </c>
      <c r="N154" s="77">
        <f aca="true" t="shared" si="27" ref="N154:N163">M154+$N$4</f>
        <v>597</v>
      </c>
      <c r="O154" s="134">
        <f>N154</f>
        <v>597</v>
      </c>
      <c r="P154" s="71">
        <f>N154*EleTransferFrequencyAssumptions!G155</f>
        <v>597</v>
      </c>
      <c r="Q154" s="78">
        <f>P154</f>
        <v>597</v>
      </c>
    </row>
    <row r="155" spans="1:17" ht="31.5">
      <c r="A155" s="487"/>
      <c r="B155" s="57"/>
      <c r="C155" s="26" t="s">
        <v>25</v>
      </c>
      <c r="D155" s="26">
        <f>DataSIzeAssumptions!B16</f>
        <v>18</v>
      </c>
      <c r="E155" s="27" t="s">
        <v>37</v>
      </c>
      <c r="F155" s="39" t="s">
        <v>41</v>
      </c>
      <c r="G155" s="40" t="s">
        <v>30</v>
      </c>
      <c r="H155" s="26" t="s">
        <v>34</v>
      </c>
      <c r="I155" s="41"/>
      <c r="J155" s="73" t="s">
        <v>211</v>
      </c>
      <c r="K155" s="79">
        <f>D155*EleTransferFrequencyAssumptions!D156*EleTransferFrequencyAssumptions!F156</f>
        <v>18</v>
      </c>
      <c r="L155" s="73">
        <f t="shared" si="25"/>
        <v>40</v>
      </c>
      <c r="M155" s="73">
        <f t="shared" si="26"/>
        <v>90</v>
      </c>
      <c r="N155" s="79">
        <f t="shared" si="27"/>
        <v>590</v>
      </c>
      <c r="O155" s="135">
        <f>N155+O154</f>
        <v>1187</v>
      </c>
      <c r="P155" s="73">
        <f>N155*EleTransferFrequencyAssumptions!G156</f>
        <v>590</v>
      </c>
      <c r="Q155" s="80">
        <f>P155+Q154</f>
        <v>1187</v>
      </c>
    </row>
    <row r="156" spans="1:17" ht="31.5">
      <c r="A156" s="487"/>
      <c r="B156" s="57"/>
      <c r="C156" s="26" t="s">
        <v>24</v>
      </c>
      <c r="D156" s="26">
        <f>DataSIzeAssumptions!B5</f>
        <v>25</v>
      </c>
      <c r="E156" s="27" t="s">
        <v>37</v>
      </c>
      <c r="F156" s="39" t="s">
        <v>34</v>
      </c>
      <c r="G156" s="40" t="s">
        <v>30</v>
      </c>
      <c r="H156" s="26" t="s">
        <v>41</v>
      </c>
      <c r="I156" s="41"/>
      <c r="J156" s="73" t="s">
        <v>146</v>
      </c>
      <c r="K156" s="79">
        <f>D156*EleTransferFrequencyAssumptions!D157*EleTransferFrequencyAssumptions!F157</f>
        <v>25</v>
      </c>
      <c r="L156" s="73">
        <f t="shared" si="25"/>
        <v>47</v>
      </c>
      <c r="M156" s="73">
        <f t="shared" si="26"/>
        <v>97</v>
      </c>
      <c r="N156" s="79">
        <f t="shared" si="27"/>
        <v>597</v>
      </c>
      <c r="O156" s="135">
        <f>N156+O155</f>
        <v>1784</v>
      </c>
      <c r="P156" s="73">
        <f>N156*EleTransferFrequencyAssumptions!G157</f>
        <v>597</v>
      </c>
      <c r="Q156" s="80">
        <f>P156+Q155</f>
        <v>1784</v>
      </c>
    </row>
    <row r="157" spans="1:17" ht="31.5">
      <c r="A157" s="487"/>
      <c r="B157" s="57"/>
      <c r="C157" s="26" t="s">
        <v>104</v>
      </c>
      <c r="D157" s="26">
        <f>DataSIzeAssumptions!B25</f>
        <v>150</v>
      </c>
      <c r="E157" s="27" t="s">
        <v>37</v>
      </c>
      <c r="F157" s="39" t="s">
        <v>41</v>
      </c>
      <c r="G157" s="40" t="s">
        <v>30</v>
      </c>
      <c r="H157" s="26" t="s">
        <v>34</v>
      </c>
      <c r="I157" s="41"/>
      <c r="J157" s="81" t="s">
        <v>212</v>
      </c>
      <c r="K157" s="82">
        <f>D157*EleTransferFrequencyAssumptions!D158*EleTransferFrequencyAssumptions!F158</f>
        <v>150</v>
      </c>
      <c r="L157" s="73">
        <f t="shared" si="25"/>
        <v>172</v>
      </c>
      <c r="M157" s="73">
        <f t="shared" si="26"/>
        <v>222</v>
      </c>
      <c r="N157" s="79">
        <f t="shared" si="27"/>
        <v>722</v>
      </c>
      <c r="O157" s="135">
        <f>N157+O156</f>
        <v>2506</v>
      </c>
      <c r="P157" s="81">
        <f>N157*EleTransferFrequencyAssumptions!G158</f>
        <v>722</v>
      </c>
      <c r="Q157" s="83">
        <f>P157+Q156</f>
        <v>2506</v>
      </c>
    </row>
    <row r="158" spans="1:17" s="5" customFormat="1" ht="24.75" customHeight="1" thickBot="1">
      <c r="A158" s="488"/>
      <c r="B158" s="98"/>
      <c r="C158" s="31" t="s">
        <v>31</v>
      </c>
      <c r="D158" s="31">
        <f>DataSIzeAssumptions!B15</f>
        <v>25</v>
      </c>
      <c r="E158" s="32" t="s">
        <v>37</v>
      </c>
      <c r="F158" s="42" t="s">
        <v>41</v>
      </c>
      <c r="G158" s="43" t="s">
        <v>30</v>
      </c>
      <c r="H158" s="31" t="s">
        <v>35</v>
      </c>
      <c r="I158" s="44" t="s">
        <v>28</v>
      </c>
      <c r="J158" s="75" t="s">
        <v>146</v>
      </c>
      <c r="K158" s="85">
        <f>D158*EleTransferFrequencyAssumptions!D159*EleTransferFrequencyAssumptions!F159</f>
        <v>25</v>
      </c>
      <c r="L158" s="75">
        <f t="shared" si="25"/>
        <v>47</v>
      </c>
      <c r="M158" s="75">
        <f t="shared" si="26"/>
        <v>97</v>
      </c>
      <c r="N158" s="85">
        <f t="shared" si="27"/>
        <v>597</v>
      </c>
      <c r="O158" s="136">
        <f>N158+O157</f>
        <v>3103</v>
      </c>
      <c r="P158" s="75">
        <f>N158*EleTransferFrequencyAssumptions!G159</f>
        <v>597</v>
      </c>
      <c r="Q158" s="86">
        <f>P158+Q157</f>
        <v>3103</v>
      </c>
    </row>
    <row r="159" spans="1:17" ht="12.75" customHeight="1">
      <c r="A159" s="521" t="s">
        <v>119</v>
      </c>
      <c r="B159" s="55">
        <f>SUM(D159:D163)</f>
        <v>243</v>
      </c>
      <c r="C159" s="35" t="s">
        <v>0</v>
      </c>
      <c r="D159" s="35">
        <f>DataSIzeAssumptions!B15</f>
        <v>25</v>
      </c>
      <c r="E159" s="36" t="s">
        <v>37</v>
      </c>
      <c r="F159" s="37" t="s">
        <v>41</v>
      </c>
      <c r="G159" s="36" t="s">
        <v>30</v>
      </c>
      <c r="H159" s="35" t="s">
        <v>35</v>
      </c>
      <c r="I159" s="38" t="s">
        <v>28</v>
      </c>
      <c r="J159" s="71" t="s">
        <v>146</v>
      </c>
      <c r="K159" s="77">
        <f>D159*EleTransferFrequencyAssumptions!D160*EleTransferFrequencyAssumptions!F160</f>
        <v>25</v>
      </c>
      <c r="L159" s="71">
        <f t="shared" si="25"/>
        <v>47</v>
      </c>
      <c r="M159" s="71">
        <f t="shared" si="26"/>
        <v>97</v>
      </c>
      <c r="N159" s="77">
        <f t="shared" si="27"/>
        <v>597</v>
      </c>
      <c r="O159" s="134">
        <f>N159</f>
        <v>597</v>
      </c>
      <c r="P159" s="71">
        <f>N159*EleTransferFrequencyAssumptions!G160</f>
        <v>597</v>
      </c>
      <c r="Q159" s="78">
        <f>P159</f>
        <v>597</v>
      </c>
    </row>
    <row r="160" spans="1:17" ht="31.5">
      <c r="A160" s="522"/>
      <c r="B160" s="57"/>
      <c r="C160" s="26" t="s">
        <v>25</v>
      </c>
      <c r="D160" s="26">
        <f>DataSIzeAssumptions!B16</f>
        <v>18</v>
      </c>
      <c r="E160" s="27" t="s">
        <v>37</v>
      </c>
      <c r="F160" s="39" t="s">
        <v>41</v>
      </c>
      <c r="G160" s="40" t="s">
        <v>30</v>
      </c>
      <c r="H160" s="26" t="s">
        <v>34</v>
      </c>
      <c r="I160" s="41"/>
      <c r="J160" s="73" t="s">
        <v>211</v>
      </c>
      <c r="K160" s="79">
        <f>D160*EleTransferFrequencyAssumptions!D161*EleTransferFrequencyAssumptions!F161</f>
        <v>18</v>
      </c>
      <c r="L160" s="73">
        <f t="shared" si="25"/>
        <v>40</v>
      </c>
      <c r="M160" s="73">
        <f t="shared" si="26"/>
        <v>90</v>
      </c>
      <c r="N160" s="79">
        <f t="shared" si="27"/>
        <v>590</v>
      </c>
      <c r="O160" s="135">
        <f>N160+O159</f>
        <v>1187</v>
      </c>
      <c r="P160" s="73">
        <f>N160*EleTransferFrequencyAssumptions!G161</f>
        <v>590</v>
      </c>
      <c r="Q160" s="80">
        <f>P160+Q159</f>
        <v>1187</v>
      </c>
    </row>
    <row r="161" spans="1:17" ht="31.5">
      <c r="A161" s="522"/>
      <c r="B161" s="57"/>
      <c r="C161" s="26" t="s">
        <v>24</v>
      </c>
      <c r="D161" s="26">
        <f>DataSIzeAssumptions!B5</f>
        <v>25</v>
      </c>
      <c r="E161" s="27" t="s">
        <v>37</v>
      </c>
      <c r="F161" s="39" t="s">
        <v>34</v>
      </c>
      <c r="G161" s="40" t="s">
        <v>30</v>
      </c>
      <c r="H161" s="26" t="s">
        <v>41</v>
      </c>
      <c r="I161" s="41"/>
      <c r="J161" s="73" t="s">
        <v>146</v>
      </c>
      <c r="K161" s="79">
        <f>D161*EleTransferFrequencyAssumptions!D162*EleTransferFrequencyAssumptions!F162</f>
        <v>25</v>
      </c>
      <c r="L161" s="73">
        <f t="shared" si="25"/>
        <v>47</v>
      </c>
      <c r="M161" s="73">
        <f t="shared" si="26"/>
        <v>97</v>
      </c>
      <c r="N161" s="79">
        <f t="shared" si="27"/>
        <v>597</v>
      </c>
      <c r="O161" s="135">
        <f>N161+O160</f>
        <v>1784</v>
      </c>
      <c r="P161" s="73">
        <f>N161*EleTransferFrequencyAssumptions!G162</f>
        <v>597</v>
      </c>
      <c r="Q161" s="80">
        <f>P161+Q160</f>
        <v>1784</v>
      </c>
    </row>
    <row r="162" spans="1:17" ht="31.5">
      <c r="A162" s="522"/>
      <c r="B162" s="57"/>
      <c r="C162" s="26" t="s">
        <v>104</v>
      </c>
      <c r="D162" s="26">
        <f>DataSIzeAssumptions!B25</f>
        <v>150</v>
      </c>
      <c r="E162" s="27" t="s">
        <v>37</v>
      </c>
      <c r="F162" s="39" t="s">
        <v>41</v>
      </c>
      <c r="G162" s="40" t="s">
        <v>30</v>
      </c>
      <c r="H162" s="26" t="s">
        <v>34</v>
      </c>
      <c r="I162" s="41"/>
      <c r="J162" s="81" t="s">
        <v>212</v>
      </c>
      <c r="K162" s="82">
        <f>D162*EleTransferFrequencyAssumptions!D163*EleTransferFrequencyAssumptions!F163</f>
        <v>150</v>
      </c>
      <c r="L162" s="73">
        <f t="shared" si="25"/>
        <v>172</v>
      </c>
      <c r="M162" s="73">
        <f t="shared" si="26"/>
        <v>222</v>
      </c>
      <c r="N162" s="79">
        <f t="shared" si="27"/>
        <v>722</v>
      </c>
      <c r="O162" s="135">
        <f>N162+O161</f>
        <v>2506</v>
      </c>
      <c r="P162" s="81">
        <f>N162*EleTransferFrequencyAssumptions!G163</f>
        <v>722</v>
      </c>
      <c r="Q162" s="83">
        <f>P162+Q161</f>
        <v>2506</v>
      </c>
    </row>
    <row r="163" spans="1:17" s="5" customFormat="1" ht="24.75" customHeight="1" thickBot="1">
      <c r="A163" s="523"/>
      <c r="B163" s="98"/>
      <c r="C163" s="31" t="s">
        <v>31</v>
      </c>
      <c r="D163" s="31">
        <f>DataSIzeAssumptions!B15</f>
        <v>25</v>
      </c>
      <c r="E163" s="32" t="s">
        <v>37</v>
      </c>
      <c r="F163" s="42" t="s">
        <v>41</v>
      </c>
      <c r="G163" s="43" t="s">
        <v>30</v>
      </c>
      <c r="H163" s="31" t="s">
        <v>35</v>
      </c>
      <c r="I163" s="44" t="s">
        <v>28</v>
      </c>
      <c r="J163" s="75" t="s">
        <v>146</v>
      </c>
      <c r="K163" s="85">
        <f>D163*EleTransferFrequencyAssumptions!D164*EleTransferFrequencyAssumptions!F164</f>
        <v>25</v>
      </c>
      <c r="L163" s="75">
        <f t="shared" si="25"/>
        <v>47</v>
      </c>
      <c r="M163" s="75">
        <f t="shared" si="26"/>
        <v>97</v>
      </c>
      <c r="N163" s="85">
        <f t="shared" si="27"/>
        <v>597</v>
      </c>
      <c r="O163" s="136">
        <f>N163+O162</f>
        <v>3103</v>
      </c>
      <c r="P163" s="75">
        <f>N163*EleTransferFrequencyAssumptions!G164</f>
        <v>597</v>
      </c>
      <c r="Q163" s="86">
        <f>P163+Q162</f>
        <v>3103</v>
      </c>
    </row>
    <row r="164" spans="1:17" ht="15.75" thickBot="1">
      <c r="A164" s="489" t="s">
        <v>162</v>
      </c>
      <c r="B164" s="490"/>
      <c r="C164" s="490"/>
      <c r="D164" s="490"/>
      <c r="E164" s="490"/>
      <c r="F164" s="490"/>
      <c r="G164" s="490"/>
      <c r="H164" s="490"/>
      <c r="I164" s="490"/>
      <c r="J164" s="490"/>
      <c r="K164" s="490"/>
      <c r="L164" s="490"/>
      <c r="M164" s="490"/>
      <c r="N164" s="490"/>
      <c r="O164" s="490"/>
      <c r="P164" s="490"/>
      <c r="Q164" s="517"/>
    </row>
    <row r="165" spans="1:17" ht="42.75" thickBot="1">
      <c r="A165" s="318" t="s">
        <v>314</v>
      </c>
      <c r="B165" s="57">
        <f>D165+D166</f>
        <v>39</v>
      </c>
      <c r="C165" s="30" t="s">
        <v>272</v>
      </c>
      <c r="D165" s="319">
        <f>DataSIzeAssumptions!B5</f>
        <v>25</v>
      </c>
      <c r="E165" s="278" t="s">
        <v>271</v>
      </c>
      <c r="F165" s="267" t="s">
        <v>41</v>
      </c>
      <c r="G165" s="278" t="s">
        <v>22</v>
      </c>
      <c r="H165" s="267" t="s">
        <v>38</v>
      </c>
      <c r="I165" s="319" t="s">
        <v>393</v>
      </c>
      <c r="J165" s="142" t="s">
        <v>95</v>
      </c>
      <c r="K165" s="142">
        <f>D165*EleTransferFrequencyAssumptions!D166*EleTransferFrequencyAssumptions!F166</f>
        <v>25</v>
      </c>
      <c r="L165" s="142">
        <f>K165+L4</f>
        <v>47</v>
      </c>
      <c r="M165" s="142">
        <f>L165+$M$4</f>
        <v>97</v>
      </c>
      <c r="N165" s="142">
        <f>M165+$N$4</f>
        <v>597</v>
      </c>
      <c r="O165" s="320">
        <f>N165+O164</f>
        <v>597</v>
      </c>
      <c r="P165" s="142">
        <f>N165*EleTransferFrequencyAssumptions!G166</f>
        <v>2388</v>
      </c>
      <c r="Q165" s="321">
        <f>P165+Q164</f>
        <v>2388</v>
      </c>
    </row>
    <row r="166" spans="1:20" ht="42.75" thickBot="1">
      <c r="A166" s="113" t="s">
        <v>315</v>
      </c>
      <c r="B166" s="105"/>
      <c r="C166" s="304" t="s">
        <v>74</v>
      </c>
      <c r="D166" s="28">
        <f>DataSIzeAssumptions!B33</f>
        <v>14</v>
      </c>
      <c r="E166" s="29" t="s">
        <v>271</v>
      </c>
      <c r="F166" s="28" t="s">
        <v>41</v>
      </c>
      <c r="G166" s="29" t="s">
        <v>22</v>
      </c>
      <c r="H166" s="28" t="s">
        <v>38</v>
      </c>
      <c r="I166" s="67" t="s">
        <v>393</v>
      </c>
      <c r="J166" s="90" t="s">
        <v>107</v>
      </c>
      <c r="K166" s="90">
        <f>D166*EleTransferFrequencyAssumptions!D167*EleTransferFrequencyAssumptions!F167</f>
        <v>14</v>
      </c>
      <c r="L166" s="90">
        <f>K166+L5</f>
        <v>14</v>
      </c>
      <c r="M166" s="90">
        <f>L166+$M$4</f>
        <v>64</v>
      </c>
      <c r="N166" s="90">
        <f>M166+$N$4</f>
        <v>564</v>
      </c>
      <c r="O166" s="139">
        <f>N166+O165</f>
        <v>1161</v>
      </c>
      <c r="P166" s="90">
        <f>N166*EleTransferFrequencyAssumptions!G167</f>
        <v>2256</v>
      </c>
      <c r="Q166" s="91">
        <f>P166+Q165</f>
        <v>4644</v>
      </c>
      <c r="T166">
        <f>O166*4</f>
        <v>4644</v>
      </c>
    </row>
    <row r="167" spans="1:17" ht="15.75" thickBot="1">
      <c r="A167" s="491" t="s">
        <v>36</v>
      </c>
      <c r="B167" s="492"/>
      <c r="C167" s="492"/>
      <c r="D167" s="492"/>
      <c r="E167" s="492"/>
      <c r="F167" s="492"/>
      <c r="G167" s="492"/>
      <c r="H167" s="492"/>
      <c r="I167" s="492"/>
      <c r="J167" s="492"/>
      <c r="K167" s="492"/>
      <c r="L167" s="492"/>
      <c r="M167" s="492"/>
      <c r="N167" s="492"/>
      <c r="O167" s="492"/>
      <c r="P167" s="492"/>
      <c r="Q167" s="518"/>
    </row>
    <row r="168" spans="1:17" ht="31.5">
      <c r="A168" s="487" t="s">
        <v>316</v>
      </c>
      <c r="B168" s="57">
        <f>SUM(D168:D169)</f>
        <v>43</v>
      </c>
      <c r="C168" s="30" t="s">
        <v>0</v>
      </c>
      <c r="D168" s="30">
        <f>DataSIzeAssumptions!B15</f>
        <v>25</v>
      </c>
      <c r="E168" s="29" t="s">
        <v>37</v>
      </c>
      <c r="F168" s="28" t="s">
        <v>41</v>
      </c>
      <c r="G168" s="29" t="s">
        <v>30</v>
      </c>
      <c r="H168" s="30" t="s">
        <v>35</v>
      </c>
      <c r="I168" s="46" t="s">
        <v>28</v>
      </c>
      <c r="J168" s="71" t="s">
        <v>95</v>
      </c>
      <c r="K168" s="71">
        <f>D168*EleTransferFrequencyAssumptions!D169*EleTransferFrequencyAssumptions!F169</f>
        <v>25</v>
      </c>
      <c r="L168" s="71">
        <f aca="true" t="shared" si="28" ref="L168:L181">K168+$L$4</f>
        <v>47</v>
      </c>
      <c r="M168" s="71">
        <f>L168+$M$4</f>
        <v>97</v>
      </c>
      <c r="N168" s="71">
        <f>M168+$N$4</f>
        <v>597</v>
      </c>
      <c r="O168" s="134">
        <f>N168</f>
        <v>597</v>
      </c>
      <c r="P168" s="71">
        <f>N168*EleTransferFrequencyAssumptions!G169</f>
        <v>597</v>
      </c>
      <c r="Q168" s="71">
        <f>P168+Q167</f>
        <v>597</v>
      </c>
    </row>
    <row r="169" spans="1:17" ht="32.25" thickBot="1">
      <c r="A169" s="488"/>
      <c r="B169" s="98"/>
      <c r="C169" s="31" t="s">
        <v>25</v>
      </c>
      <c r="D169" s="31">
        <f>DataSIzeAssumptions!B16</f>
        <v>18</v>
      </c>
      <c r="E169" s="32" t="s">
        <v>37</v>
      </c>
      <c r="F169" s="42" t="s">
        <v>41</v>
      </c>
      <c r="G169" s="43" t="s">
        <v>30</v>
      </c>
      <c r="H169" s="31" t="s">
        <v>34</v>
      </c>
      <c r="I169" s="44"/>
      <c r="J169" s="75" t="s">
        <v>106</v>
      </c>
      <c r="K169" s="75">
        <f>D169*EleTransferFrequencyAssumptions!D170*EleTransferFrequencyAssumptions!F170</f>
        <v>18</v>
      </c>
      <c r="L169" s="75">
        <f t="shared" si="28"/>
        <v>40</v>
      </c>
      <c r="M169" s="75">
        <f>L169+$M$4</f>
        <v>90</v>
      </c>
      <c r="N169" s="75">
        <f>M169+$N$4</f>
        <v>590</v>
      </c>
      <c r="O169" s="136">
        <f>N169+O168</f>
        <v>1187</v>
      </c>
      <c r="P169" s="75">
        <f>N169*EleTransferFrequencyAssumptions!G169</f>
        <v>590</v>
      </c>
      <c r="Q169" s="76">
        <f>P169+Q168</f>
        <v>1187</v>
      </c>
    </row>
    <row r="170" spans="1:17" ht="31.5">
      <c r="A170" s="486" t="s">
        <v>317</v>
      </c>
      <c r="B170" s="55">
        <f>SUM(D170:D176)</f>
        <v>296</v>
      </c>
      <c r="C170" s="35" t="s">
        <v>0</v>
      </c>
      <c r="D170" s="35">
        <f>DataSIzeAssumptions!B15</f>
        <v>25</v>
      </c>
      <c r="E170" s="36" t="s">
        <v>37</v>
      </c>
      <c r="F170" s="37" t="s">
        <v>41</v>
      </c>
      <c r="G170" s="36" t="s">
        <v>30</v>
      </c>
      <c r="H170" s="35" t="s">
        <v>35</v>
      </c>
      <c r="I170" s="38" t="s">
        <v>28</v>
      </c>
      <c r="J170" s="71" t="s">
        <v>146</v>
      </c>
      <c r="K170" s="71">
        <f>D170*EleTransferFrequencyAssumptions!D171*EleTransferFrequencyAssumptions!F171</f>
        <v>25</v>
      </c>
      <c r="L170" s="71">
        <f t="shared" si="28"/>
        <v>47</v>
      </c>
      <c r="M170" s="71">
        <f>L170+$M$4</f>
        <v>97</v>
      </c>
      <c r="N170" s="71">
        <f aca="true" t="shared" si="29" ref="N170:N176">M170+$N$4</f>
        <v>597</v>
      </c>
      <c r="O170" s="134">
        <f>N170</f>
        <v>597</v>
      </c>
      <c r="P170" s="71">
        <f>N170*EleTransferFrequencyAssumptions!G171</f>
        <v>597</v>
      </c>
      <c r="Q170" s="71">
        <f>P170</f>
        <v>597</v>
      </c>
    </row>
    <row r="171" spans="1:17" ht="31.5">
      <c r="A171" s="487"/>
      <c r="B171" s="57"/>
      <c r="C171" s="26" t="s">
        <v>25</v>
      </c>
      <c r="D171" s="26">
        <f>DataSIzeAssumptions!B16</f>
        <v>18</v>
      </c>
      <c r="E171" s="27" t="s">
        <v>37</v>
      </c>
      <c r="F171" s="39" t="s">
        <v>41</v>
      </c>
      <c r="G171" s="40" t="s">
        <v>30</v>
      </c>
      <c r="H171" s="26" t="s">
        <v>34</v>
      </c>
      <c r="I171" s="41"/>
      <c r="J171" s="73" t="s">
        <v>211</v>
      </c>
      <c r="K171" s="73">
        <f>D171*EleTransferFrequencyAssumptions!D172*EleTransferFrequencyAssumptions!F172</f>
        <v>18</v>
      </c>
      <c r="L171" s="73">
        <f t="shared" si="28"/>
        <v>40</v>
      </c>
      <c r="M171" s="73">
        <f aca="true" t="shared" si="30" ref="M171:M176">L171+$M$4</f>
        <v>90</v>
      </c>
      <c r="N171" s="73">
        <f t="shared" si="29"/>
        <v>590</v>
      </c>
      <c r="O171" s="135">
        <f aca="true" t="shared" si="31" ref="O171:O176">N171+O170</f>
        <v>1187</v>
      </c>
      <c r="P171" s="73">
        <f>N171*EleTransferFrequencyAssumptions!G172</f>
        <v>590</v>
      </c>
      <c r="Q171" s="73">
        <f aca="true" t="shared" si="32" ref="Q171:Q176">P171+Q170</f>
        <v>1187</v>
      </c>
    </row>
    <row r="172" spans="1:17" ht="31.5">
      <c r="A172" s="487"/>
      <c r="B172" s="57"/>
      <c r="C172" s="26" t="s">
        <v>24</v>
      </c>
      <c r="D172" s="26">
        <f>DataSIzeAssumptions!B5</f>
        <v>25</v>
      </c>
      <c r="E172" s="27" t="s">
        <v>37</v>
      </c>
      <c r="F172" s="39" t="s">
        <v>34</v>
      </c>
      <c r="G172" s="40" t="s">
        <v>30</v>
      </c>
      <c r="H172" s="26" t="s">
        <v>41</v>
      </c>
      <c r="I172" s="41"/>
      <c r="J172" s="73" t="s">
        <v>146</v>
      </c>
      <c r="K172" s="73">
        <f>D172*EleTransferFrequencyAssumptions!D173*EleTransferFrequencyAssumptions!F173</f>
        <v>25</v>
      </c>
      <c r="L172" s="73">
        <f t="shared" si="28"/>
        <v>47</v>
      </c>
      <c r="M172" s="73">
        <f t="shared" si="30"/>
        <v>97</v>
      </c>
      <c r="N172" s="73">
        <f t="shared" si="29"/>
        <v>597</v>
      </c>
      <c r="O172" s="135">
        <f t="shared" si="31"/>
        <v>1784</v>
      </c>
      <c r="P172" s="73">
        <f>N172*EleTransferFrequencyAssumptions!G173</f>
        <v>597</v>
      </c>
      <c r="Q172" s="73">
        <f t="shared" si="32"/>
        <v>1784</v>
      </c>
    </row>
    <row r="173" spans="1:17" ht="31.5">
      <c r="A173" s="487"/>
      <c r="B173" s="57"/>
      <c r="C173" s="26" t="s">
        <v>104</v>
      </c>
      <c r="D173" s="26">
        <f>DataSIzeAssumptions!B25</f>
        <v>150</v>
      </c>
      <c r="E173" s="27" t="s">
        <v>37</v>
      </c>
      <c r="F173" s="39" t="s">
        <v>41</v>
      </c>
      <c r="G173" s="40" t="s">
        <v>30</v>
      </c>
      <c r="H173" s="26" t="s">
        <v>34</v>
      </c>
      <c r="I173" s="41"/>
      <c r="J173" s="81" t="s">
        <v>212</v>
      </c>
      <c r="K173" s="73">
        <f>D173*EleTransferFrequencyAssumptions!D174*EleTransferFrequencyAssumptions!F174</f>
        <v>150</v>
      </c>
      <c r="L173" s="73">
        <f t="shared" si="28"/>
        <v>172</v>
      </c>
      <c r="M173" s="73">
        <f t="shared" si="30"/>
        <v>222</v>
      </c>
      <c r="N173" s="73">
        <f t="shared" si="29"/>
        <v>722</v>
      </c>
      <c r="O173" s="135">
        <f t="shared" si="31"/>
        <v>2506</v>
      </c>
      <c r="P173" s="73">
        <f>N173*EleTransferFrequencyAssumptions!G174</f>
        <v>722</v>
      </c>
      <c r="Q173" s="73">
        <f t="shared" si="32"/>
        <v>2506</v>
      </c>
    </row>
    <row r="174" spans="1:17" ht="31.5">
      <c r="A174" s="487"/>
      <c r="B174" s="57"/>
      <c r="C174" s="26" t="s">
        <v>32</v>
      </c>
      <c r="D174" s="26">
        <f>DataSIzeAssumptions!B5</f>
        <v>25</v>
      </c>
      <c r="E174" s="27" t="s">
        <v>37</v>
      </c>
      <c r="F174" s="39" t="s">
        <v>34</v>
      </c>
      <c r="G174" s="40" t="s">
        <v>30</v>
      </c>
      <c r="H174" s="26" t="s">
        <v>41</v>
      </c>
      <c r="I174" s="41"/>
      <c r="J174" s="73" t="s">
        <v>146</v>
      </c>
      <c r="K174" s="73">
        <f>D174*EleTransferFrequencyAssumptions!D175*EleTransferFrequencyAssumptions!F175</f>
        <v>25</v>
      </c>
      <c r="L174" s="73">
        <f t="shared" si="28"/>
        <v>47</v>
      </c>
      <c r="M174" s="73">
        <f t="shared" si="30"/>
        <v>97</v>
      </c>
      <c r="N174" s="73">
        <f t="shared" si="29"/>
        <v>597</v>
      </c>
      <c r="O174" s="135">
        <f t="shared" si="31"/>
        <v>3103</v>
      </c>
      <c r="P174" s="73">
        <f>N174*EleTransferFrequencyAssumptions!G175</f>
        <v>597</v>
      </c>
      <c r="Q174" s="73">
        <f t="shared" si="32"/>
        <v>3103</v>
      </c>
    </row>
    <row r="175" spans="1:17" ht="31.5">
      <c r="A175" s="487"/>
      <c r="B175" s="57"/>
      <c r="C175" s="26" t="s">
        <v>31</v>
      </c>
      <c r="D175" s="26">
        <f>DataSIzeAssumptions!B15</f>
        <v>25</v>
      </c>
      <c r="E175" s="27" t="s">
        <v>37</v>
      </c>
      <c r="F175" s="39" t="s">
        <v>41</v>
      </c>
      <c r="G175" s="40" t="s">
        <v>30</v>
      </c>
      <c r="H175" s="26" t="s">
        <v>35</v>
      </c>
      <c r="I175" s="41" t="s">
        <v>28</v>
      </c>
      <c r="J175" s="87" t="s">
        <v>146</v>
      </c>
      <c r="K175" s="73">
        <f>D175*EleTransferFrequencyAssumptions!D176*EleTransferFrequencyAssumptions!F176</f>
        <v>25</v>
      </c>
      <c r="L175" s="73">
        <f t="shared" si="28"/>
        <v>47</v>
      </c>
      <c r="M175" s="73">
        <f t="shared" si="30"/>
        <v>97</v>
      </c>
      <c r="N175" s="73">
        <f t="shared" si="29"/>
        <v>597</v>
      </c>
      <c r="O175" s="135">
        <f t="shared" si="31"/>
        <v>3700</v>
      </c>
      <c r="P175" s="73">
        <f>N175*EleTransferFrequencyAssumptions!G176</f>
        <v>597</v>
      </c>
      <c r="Q175" s="73">
        <f t="shared" si="32"/>
        <v>3700</v>
      </c>
    </row>
    <row r="176" spans="1:17" ht="32.25" thickBot="1">
      <c r="A176" s="488"/>
      <c r="B176" s="98"/>
      <c r="C176" s="31" t="s">
        <v>33</v>
      </c>
      <c r="D176" s="31">
        <f>DataSIzeAssumptions!B38</f>
        <v>28</v>
      </c>
      <c r="E176" s="32" t="s">
        <v>37</v>
      </c>
      <c r="F176" s="42" t="s">
        <v>41</v>
      </c>
      <c r="G176" s="43" t="s">
        <v>30</v>
      </c>
      <c r="H176" s="31" t="s">
        <v>34</v>
      </c>
      <c r="I176" s="44"/>
      <c r="J176" s="75" t="s">
        <v>213</v>
      </c>
      <c r="K176" s="75">
        <f>D176*EleTransferFrequencyAssumptions!D177*EleTransferFrequencyAssumptions!F177</f>
        <v>28</v>
      </c>
      <c r="L176" s="75">
        <f t="shared" si="28"/>
        <v>50</v>
      </c>
      <c r="M176" s="75">
        <f t="shared" si="30"/>
        <v>100</v>
      </c>
      <c r="N176" s="75">
        <f t="shared" si="29"/>
        <v>600</v>
      </c>
      <c r="O176" s="136">
        <f t="shared" si="31"/>
        <v>4300</v>
      </c>
      <c r="P176" s="75">
        <f>N176*EleTransferFrequencyAssumptions!G177</f>
        <v>600</v>
      </c>
      <c r="Q176" s="76">
        <f t="shared" si="32"/>
        <v>4300</v>
      </c>
    </row>
    <row r="177" spans="1:17" ht="31.5">
      <c r="A177" s="486" t="s">
        <v>318</v>
      </c>
      <c r="B177" s="55">
        <f>SUM(D177:D181)</f>
        <v>243</v>
      </c>
      <c r="C177" s="35" t="s">
        <v>0</v>
      </c>
      <c r="D177" s="35">
        <f>DataSIzeAssumptions!B15</f>
        <v>25</v>
      </c>
      <c r="E177" s="36" t="s">
        <v>37</v>
      </c>
      <c r="F177" s="37" t="s">
        <v>41</v>
      </c>
      <c r="G177" s="36" t="s">
        <v>30</v>
      </c>
      <c r="H177" s="35" t="s">
        <v>35</v>
      </c>
      <c r="I177" s="38" t="s">
        <v>28</v>
      </c>
      <c r="J177" s="71" t="s">
        <v>146</v>
      </c>
      <c r="K177" s="77">
        <f>D177*EleTransferFrequencyAssumptions!D178*EleTransferFrequencyAssumptions!F178</f>
        <v>25</v>
      </c>
      <c r="L177" s="71">
        <f t="shared" si="28"/>
        <v>47</v>
      </c>
      <c r="M177" s="71">
        <f>L177+$M$4</f>
        <v>97</v>
      </c>
      <c r="N177" s="77">
        <f>M177+$N$4</f>
        <v>597</v>
      </c>
      <c r="O177" s="134">
        <f>N177</f>
        <v>597</v>
      </c>
      <c r="P177" s="71">
        <f>N177*EleTransferFrequencyAssumptions!G178</f>
        <v>597</v>
      </c>
      <c r="Q177" s="78">
        <f>P177</f>
        <v>597</v>
      </c>
    </row>
    <row r="178" spans="1:17" ht="31.5">
      <c r="A178" s="487"/>
      <c r="B178" s="57"/>
      <c r="C178" s="26" t="s">
        <v>25</v>
      </c>
      <c r="D178" s="26">
        <f>DataSIzeAssumptions!B16</f>
        <v>18</v>
      </c>
      <c r="E178" s="27" t="s">
        <v>37</v>
      </c>
      <c r="F178" s="39" t="s">
        <v>41</v>
      </c>
      <c r="G178" s="40" t="s">
        <v>30</v>
      </c>
      <c r="H178" s="26" t="s">
        <v>34</v>
      </c>
      <c r="I178" s="41"/>
      <c r="J178" s="73" t="s">
        <v>211</v>
      </c>
      <c r="K178" s="79">
        <f>D178*EleTransferFrequencyAssumptions!D179*EleTransferFrequencyAssumptions!F179</f>
        <v>18</v>
      </c>
      <c r="L178" s="73">
        <f t="shared" si="28"/>
        <v>40</v>
      </c>
      <c r="M178" s="73">
        <f>L178+$M$4</f>
        <v>90</v>
      </c>
      <c r="N178" s="79">
        <f>M178+$N$4</f>
        <v>590</v>
      </c>
      <c r="O178" s="135">
        <f>N178+O177</f>
        <v>1187</v>
      </c>
      <c r="P178" s="73">
        <f>N178*EleTransferFrequencyAssumptions!G179</f>
        <v>590</v>
      </c>
      <c r="Q178" s="80">
        <f>P178+Q177</f>
        <v>1187</v>
      </c>
    </row>
    <row r="179" spans="1:17" ht="31.5">
      <c r="A179" s="487"/>
      <c r="B179" s="57"/>
      <c r="C179" s="26" t="s">
        <v>24</v>
      </c>
      <c r="D179" s="26">
        <f>DataSIzeAssumptions!B5</f>
        <v>25</v>
      </c>
      <c r="E179" s="27" t="s">
        <v>37</v>
      </c>
      <c r="F179" s="39" t="s">
        <v>34</v>
      </c>
      <c r="G179" s="40" t="s">
        <v>30</v>
      </c>
      <c r="H179" s="26" t="s">
        <v>41</v>
      </c>
      <c r="I179" s="41"/>
      <c r="J179" s="73" t="s">
        <v>146</v>
      </c>
      <c r="K179" s="79">
        <f>D179*EleTransferFrequencyAssumptions!D180*EleTransferFrequencyAssumptions!F180</f>
        <v>25</v>
      </c>
      <c r="L179" s="73">
        <f t="shared" si="28"/>
        <v>47</v>
      </c>
      <c r="M179" s="73">
        <f>L179+$M$4</f>
        <v>97</v>
      </c>
      <c r="N179" s="79">
        <f>M179+$N$4</f>
        <v>597</v>
      </c>
      <c r="O179" s="135">
        <f>N179+O178</f>
        <v>1784</v>
      </c>
      <c r="P179" s="73">
        <f>N179*EleTransferFrequencyAssumptions!G180</f>
        <v>597</v>
      </c>
      <c r="Q179" s="80">
        <f>P179+Q178</f>
        <v>1784</v>
      </c>
    </row>
    <row r="180" spans="1:17" ht="31.5">
      <c r="A180" s="487"/>
      <c r="B180" s="57"/>
      <c r="C180" s="26" t="s">
        <v>104</v>
      </c>
      <c r="D180" s="26">
        <f>DataSIzeAssumptions!B25</f>
        <v>150</v>
      </c>
      <c r="E180" s="27" t="s">
        <v>37</v>
      </c>
      <c r="F180" s="39" t="s">
        <v>41</v>
      </c>
      <c r="G180" s="40" t="s">
        <v>30</v>
      </c>
      <c r="H180" s="26" t="s">
        <v>34</v>
      </c>
      <c r="I180" s="41"/>
      <c r="J180" s="81" t="s">
        <v>212</v>
      </c>
      <c r="K180" s="79">
        <f>D180*EleTransferFrequencyAssumptions!D181*EleTransferFrequencyAssumptions!F181</f>
        <v>150</v>
      </c>
      <c r="L180" s="73">
        <f t="shared" si="28"/>
        <v>172</v>
      </c>
      <c r="M180" s="73">
        <f>L180+$M$4</f>
        <v>222</v>
      </c>
      <c r="N180" s="79">
        <f>M180+$N$4</f>
        <v>722</v>
      </c>
      <c r="O180" s="135">
        <f>N180+O179</f>
        <v>2506</v>
      </c>
      <c r="P180" s="81">
        <f>N180*EleTransferFrequencyAssumptions!G181</f>
        <v>722</v>
      </c>
      <c r="Q180" s="83">
        <f>P180+Q179</f>
        <v>2506</v>
      </c>
    </row>
    <row r="181" spans="1:17" ht="32.25" thickBot="1">
      <c r="A181" s="488"/>
      <c r="B181" s="98"/>
      <c r="C181" s="31" t="s">
        <v>31</v>
      </c>
      <c r="D181" s="31">
        <f>DataSIzeAssumptions!B15</f>
        <v>25</v>
      </c>
      <c r="E181" s="32" t="s">
        <v>37</v>
      </c>
      <c r="F181" s="42" t="s">
        <v>41</v>
      </c>
      <c r="G181" s="43" t="s">
        <v>30</v>
      </c>
      <c r="H181" s="31" t="s">
        <v>35</v>
      </c>
      <c r="I181" s="44" t="s">
        <v>28</v>
      </c>
      <c r="J181" s="75" t="s">
        <v>146</v>
      </c>
      <c r="K181" s="85">
        <f>D181*EleTransferFrequencyAssumptions!D182*EleTransferFrequencyAssumptions!F182</f>
        <v>25</v>
      </c>
      <c r="L181" s="75">
        <f t="shared" si="28"/>
        <v>47</v>
      </c>
      <c r="M181" s="75">
        <f>L181+$M$4</f>
        <v>97</v>
      </c>
      <c r="N181" s="85">
        <f>M181+$N$4</f>
        <v>597</v>
      </c>
      <c r="O181" s="136">
        <f>N181+O180</f>
        <v>3103</v>
      </c>
      <c r="P181" s="75">
        <f>N181*EleTransferFrequencyAssumptions!G182</f>
        <v>597</v>
      </c>
      <c r="Q181" s="86">
        <f>P181+Q180</f>
        <v>3103</v>
      </c>
    </row>
    <row r="182" spans="1:17" ht="12.75" customHeight="1" thickBot="1">
      <c r="A182" s="489" t="s">
        <v>163</v>
      </c>
      <c r="B182" s="490"/>
      <c r="C182" s="490"/>
      <c r="D182" s="490"/>
      <c r="E182" s="490"/>
      <c r="F182" s="490"/>
      <c r="G182" s="490"/>
      <c r="H182" s="490"/>
      <c r="I182" s="490"/>
      <c r="J182" s="490"/>
      <c r="K182" s="490"/>
      <c r="L182" s="490"/>
      <c r="M182" s="490"/>
      <c r="N182" s="490"/>
      <c r="O182" s="490"/>
      <c r="P182" s="490"/>
      <c r="Q182" s="517"/>
    </row>
    <row r="183" spans="1:17" ht="63.75" thickBot="1">
      <c r="A183" s="113" t="s">
        <v>344</v>
      </c>
      <c r="B183" s="105">
        <f>SUM(D183)</f>
        <v>25</v>
      </c>
      <c r="C183" s="304" t="s">
        <v>70</v>
      </c>
      <c r="D183" s="267">
        <f>DataSIzeAssumptions!B15</f>
        <v>25</v>
      </c>
      <c r="E183" s="278" t="s">
        <v>71</v>
      </c>
      <c r="F183" s="267" t="s">
        <v>41</v>
      </c>
      <c r="G183" s="278" t="s">
        <v>72</v>
      </c>
      <c r="H183" s="267" t="s">
        <v>38</v>
      </c>
      <c r="I183" s="319" t="s">
        <v>73</v>
      </c>
      <c r="J183" s="142" t="s">
        <v>95</v>
      </c>
      <c r="K183" s="142">
        <f>D183*EleTransferFrequencyAssumptions!D184*EleTransferFrequencyAssumptions!F184</f>
        <v>25</v>
      </c>
      <c r="L183" s="142">
        <f>K183+$L$4</f>
        <v>47</v>
      </c>
      <c r="M183" s="142">
        <f>L183+$M$4</f>
        <v>97</v>
      </c>
      <c r="N183" s="142">
        <f>M183+$N$4</f>
        <v>597</v>
      </c>
      <c r="O183" s="320">
        <f>N183+O182</f>
        <v>597</v>
      </c>
      <c r="P183" s="142">
        <f>N183*EleTransferFrequencyAssumptions!G184</f>
        <v>1194</v>
      </c>
      <c r="Q183" s="321">
        <f>P183+Q182</f>
        <v>1194</v>
      </c>
    </row>
    <row r="184" spans="1:17" ht="33" customHeight="1">
      <c r="A184" s="282" t="s">
        <v>319</v>
      </c>
      <c r="B184" s="323">
        <f>SUM(D184)</f>
        <v>25</v>
      </c>
      <c r="C184" s="48" t="s">
        <v>75</v>
      </c>
      <c r="D184" s="48">
        <f>DataSIzeAssumptions!B5</f>
        <v>25</v>
      </c>
      <c r="E184" s="48" t="s">
        <v>285</v>
      </c>
      <c r="F184" s="48" t="s">
        <v>38</v>
      </c>
      <c r="G184" s="48" t="s">
        <v>72</v>
      </c>
      <c r="H184" s="48" t="s">
        <v>41</v>
      </c>
      <c r="I184" s="48" t="s">
        <v>53</v>
      </c>
      <c r="J184" s="71" t="s">
        <v>95</v>
      </c>
      <c r="K184" s="71">
        <f>D184*EleTransferFrequencyAssumptions!D185*EleTransferFrequencyAssumptions!F185</f>
        <v>25</v>
      </c>
      <c r="L184" s="71">
        <f>K184+$L$4</f>
        <v>47</v>
      </c>
      <c r="M184" s="71">
        <f>L184+$M$4</f>
        <v>97</v>
      </c>
      <c r="N184" s="71">
        <f>M184+$N$4</f>
        <v>597</v>
      </c>
      <c r="O184" s="324">
        <f>N184+O182</f>
        <v>597</v>
      </c>
      <c r="P184" s="71">
        <f>N184*EleTransferFrequencyAssumptions!G185</f>
        <v>1194</v>
      </c>
      <c r="Q184" s="325">
        <f>P184</f>
        <v>1194</v>
      </c>
    </row>
    <row r="185" spans="1:20" ht="33" customHeight="1" thickBot="1">
      <c r="A185" s="284" t="s">
        <v>320</v>
      </c>
      <c r="B185" s="326"/>
      <c r="C185" s="43" t="s">
        <v>365</v>
      </c>
      <c r="D185" s="43">
        <f>DataSIzeAssumptions!B15</f>
        <v>25</v>
      </c>
      <c r="E185" s="43" t="s">
        <v>285</v>
      </c>
      <c r="F185" s="43" t="s">
        <v>41</v>
      </c>
      <c r="G185" s="43" t="s">
        <v>72</v>
      </c>
      <c r="H185" s="43" t="s">
        <v>38</v>
      </c>
      <c r="I185" s="43"/>
      <c r="J185" s="75" t="s">
        <v>146</v>
      </c>
      <c r="K185" s="75">
        <f>D185*EleTransferFrequencyAssumptions!D186*EleTransferFrequencyAssumptions!F186</f>
        <v>25</v>
      </c>
      <c r="L185" s="75">
        <f>K185+$L$4</f>
        <v>47</v>
      </c>
      <c r="M185" s="75">
        <f>L185+$M$4</f>
        <v>97</v>
      </c>
      <c r="N185" s="75">
        <f>M185+$N$4</f>
        <v>597</v>
      </c>
      <c r="O185" s="136">
        <f>N185+O184</f>
        <v>1194</v>
      </c>
      <c r="P185" s="75">
        <f>N185*EleTransferFrequencyAssumptions!G186</f>
        <v>1194</v>
      </c>
      <c r="Q185" s="76">
        <f>P185+Q184</f>
        <v>2388</v>
      </c>
      <c r="T185">
        <f>N185*3*2</f>
        <v>3582</v>
      </c>
    </row>
    <row r="186" spans="1:17" ht="15.75" thickBot="1">
      <c r="A186" s="491" t="s">
        <v>36</v>
      </c>
      <c r="B186" s="492"/>
      <c r="C186" s="492"/>
      <c r="D186" s="492"/>
      <c r="E186" s="492"/>
      <c r="F186" s="492"/>
      <c r="G186" s="492"/>
      <c r="H186" s="492"/>
      <c r="I186" s="492"/>
      <c r="J186" s="492"/>
      <c r="K186" s="492"/>
      <c r="L186" s="492"/>
      <c r="M186" s="492"/>
      <c r="N186" s="492"/>
      <c r="O186" s="492"/>
      <c r="P186" s="492"/>
      <c r="Q186" s="518"/>
    </row>
    <row r="187" spans="1:17" ht="31.5">
      <c r="A187" s="486" t="s">
        <v>322</v>
      </c>
      <c r="B187" s="55">
        <f>SUM(D187:D191)</f>
        <v>243</v>
      </c>
      <c r="C187" s="35" t="s">
        <v>0</v>
      </c>
      <c r="D187" s="35">
        <f>DataSIzeAssumptions!B15</f>
        <v>25</v>
      </c>
      <c r="E187" s="36" t="s">
        <v>37</v>
      </c>
      <c r="F187" s="37" t="s">
        <v>41</v>
      </c>
      <c r="G187" s="36" t="s">
        <v>30</v>
      </c>
      <c r="H187" s="35" t="s">
        <v>35</v>
      </c>
      <c r="I187" s="38" t="s">
        <v>28</v>
      </c>
      <c r="J187" s="71" t="s">
        <v>146</v>
      </c>
      <c r="K187" s="77">
        <f>D187*EleTransferFrequencyAssumptions!D188*EleTransferFrequencyAssumptions!F188</f>
        <v>25</v>
      </c>
      <c r="L187" s="71">
        <f aca="true" t="shared" si="33" ref="L187:L198">K187+$L$4</f>
        <v>47</v>
      </c>
      <c r="M187" s="71">
        <f aca="true" t="shared" si="34" ref="M187:M194">L187+$M$4</f>
        <v>97</v>
      </c>
      <c r="N187" s="77">
        <f aca="true" t="shared" si="35" ref="N187:N198">M187+$N$4</f>
        <v>597</v>
      </c>
      <c r="O187" s="134">
        <f>N187</f>
        <v>597</v>
      </c>
      <c r="P187" s="71">
        <f>N187*EleTransferFrequencyAssumptions!G188</f>
        <v>597</v>
      </c>
      <c r="Q187" s="78">
        <f>P187</f>
        <v>597</v>
      </c>
    </row>
    <row r="188" spans="1:17" ht="31.5">
      <c r="A188" s="487"/>
      <c r="B188" s="57"/>
      <c r="C188" s="26" t="s">
        <v>25</v>
      </c>
      <c r="D188" s="26">
        <f>DataSIzeAssumptions!B16</f>
        <v>18</v>
      </c>
      <c r="E188" s="27" t="s">
        <v>37</v>
      </c>
      <c r="F188" s="39" t="s">
        <v>41</v>
      </c>
      <c r="G188" s="40" t="s">
        <v>30</v>
      </c>
      <c r="H188" s="26" t="s">
        <v>34</v>
      </c>
      <c r="I188" s="41"/>
      <c r="J188" s="73" t="s">
        <v>211</v>
      </c>
      <c r="K188" s="79">
        <f>D188*EleTransferFrequencyAssumptions!D189*EleTransferFrequencyAssumptions!F189</f>
        <v>18</v>
      </c>
      <c r="L188" s="73">
        <f t="shared" si="33"/>
        <v>40</v>
      </c>
      <c r="M188" s="73">
        <f t="shared" si="34"/>
        <v>90</v>
      </c>
      <c r="N188" s="79">
        <f t="shared" si="35"/>
        <v>590</v>
      </c>
      <c r="O188" s="135">
        <f>N188+O187</f>
        <v>1187</v>
      </c>
      <c r="P188" s="73">
        <f>N188*EleTransferFrequencyAssumptions!G189</f>
        <v>590</v>
      </c>
      <c r="Q188" s="80">
        <f>P188+Q187</f>
        <v>1187</v>
      </c>
    </row>
    <row r="189" spans="1:17" ht="31.5">
      <c r="A189" s="487"/>
      <c r="B189" s="57"/>
      <c r="C189" s="26" t="s">
        <v>24</v>
      </c>
      <c r="D189" s="26">
        <f>DataSIzeAssumptions!B5</f>
        <v>25</v>
      </c>
      <c r="E189" s="27" t="s">
        <v>37</v>
      </c>
      <c r="F189" s="39" t="s">
        <v>34</v>
      </c>
      <c r="G189" s="40" t="s">
        <v>30</v>
      </c>
      <c r="H189" s="26" t="s">
        <v>41</v>
      </c>
      <c r="I189" s="41"/>
      <c r="J189" s="73" t="s">
        <v>146</v>
      </c>
      <c r="K189" s="79">
        <f>D189*EleTransferFrequencyAssumptions!D190*EleTransferFrequencyAssumptions!F190</f>
        <v>25</v>
      </c>
      <c r="L189" s="73">
        <f t="shared" si="33"/>
        <v>47</v>
      </c>
      <c r="M189" s="73">
        <f t="shared" si="34"/>
        <v>97</v>
      </c>
      <c r="N189" s="79">
        <f t="shared" si="35"/>
        <v>597</v>
      </c>
      <c r="O189" s="135">
        <f>N189+O188</f>
        <v>1784</v>
      </c>
      <c r="P189" s="73">
        <f>N189*EleTransferFrequencyAssumptions!G190</f>
        <v>597</v>
      </c>
      <c r="Q189" s="80">
        <f>P189+Q188</f>
        <v>1784</v>
      </c>
    </row>
    <row r="190" spans="1:17" ht="31.5">
      <c r="A190" s="487"/>
      <c r="B190" s="57"/>
      <c r="C190" s="26" t="s">
        <v>104</v>
      </c>
      <c r="D190" s="26">
        <f>DataSIzeAssumptions!B25</f>
        <v>150</v>
      </c>
      <c r="E190" s="27" t="s">
        <v>37</v>
      </c>
      <c r="F190" s="39" t="s">
        <v>41</v>
      </c>
      <c r="G190" s="40" t="s">
        <v>30</v>
      </c>
      <c r="H190" s="26" t="s">
        <v>34</v>
      </c>
      <c r="I190" s="41"/>
      <c r="J190" s="81" t="s">
        <v>212</v>
      </c>
      <c r="K190" s="79">
        <f>D190*EleTransferFrequencyAssumptions!D191*EleTransferFrequencyAssumptions!F191</f>
        <v>150</v>
      </c>
      <c r="L190" s="73">
        <f t="shared" si="33"/>
        <v>172</v>
      </c>
      <c r="M190" s="73">
        <f t="shared" si="34"/>
        <v>222</v>
      </c>
      <c r="N190" s="79">
        <f t="shared" si="35"/>
        <v>722</v>
      </c>
      <c r="O190" s="135">
        <f>N190+O189</f>
        <v>2506</v>
      </c>
      <c r="P190" s="81">
        <f>N190*EleTransferFrequencyAssumptions!G191</f>
        <v>722</v>
      </c>
      <c r="Q190" s="83">
        <f>P190+Q189</f>
        <v>2506</v>
      </c>
    </row>
    <row r="191" spans="1:17" ht="32.25" thickBot="1">
      <c r="A191" s="488"/>
      <c r="B191" s="98"/>
      <c r="C191" s="31" t="s">
        <v>31</v>
      </c>
      <c r="D191" s="31">
        <f>DataSIzeAssumptions!B15</f>
        <v>25</v>
      </c>
      <c r="E191" s="32" t="s">
        <v>37</v>
      </c>
      <c r="F191" s="42" t="s">
        <v>41</v>
      </c>
      <c r="G191" s="43" t="s">
        <v>30</v>
      </c>
      <c r="H191" s="31" t="s">
        <v>35</v>
      </c>
      <c r="I191" s="44" t="s">
        <v>28</v>
      </c>
      <c r="J191" s="75" t="s">
        <v>146</v>
      </c>
      <c r="K191" s="85">
        <f>D191*EleTransferFrequencyAssumptions!D192*EleTransferFrequencyAssumptions!F192</f>
        <v>25</v>
      </c>
      <c r="L191" s="75">
        <f t="shared" si="33"/>
        <v>47</v>
      </c>
      <c r="M191" s="75">
        <f t="shared" si="34"/>
        <v>97</v>
      </c>
      <c r="N191" s="85">
        <f t="shared" si="35"/>
        <v>597</v>
      </c>
      <c r="O191" s="136">
        <f>N191+O190</f>
        <v>3103</v>
      </c>
      <c r="P191" s="75">
        <f>N191*EleTransferFrequencyAssumptions!G192</f>
        <v>597</v>
      </c>
      <c r="Q191" s="86">
        <f>P191+Q190</f>
        <v>3103</v>
      </c>
    </row>
    <row r="192" spans="1:17" ht="31.5">
      <c r="A192" s="487" t="s">
        <v>323</v>
      </c>
      <c r="B192" s="57">
        <f>SUM(D192:D193)</f>
        <v>43</v>
      </c>
      <c r="C192" s="30" t="s">
        <v>0</v>
      </c>
      <c r="D192" s="30">
        <f>DataSIzeAssumptions!B15</f>
        <v>25</v>
      </c>
      <c r="E192" s="29" t="s">
        <v>37</v>
      </c>
      <c r="F192" s="28" t="s">
        <v>41</v>
      </c>
      <c r="G192" s="29" t="s">
        <v>30</v>
      </c>
      <c r="H192" s="30" t="s">
        <v>35</v>
      </c>
      <c r="I192" s="46" t="s">
        <v>28</v>
      </c>
      <c r="J192" s="71" t="s">
        <v>95</v>
      </c>
      <c r="K192" s="71">
        <f>D192*EleTransferFrequencyAssumptions!D193*EleTransferFrequencyAssumptions!F193</f>
        <v>25</v>
      </c>
      <c r="L192" s="71">
        <f>K192+$L$4</f>
        <v>47</v>
      </c>
      <c r="M192" s="71">
        <f>L192+$M$4</f>
        <v>97</v>
      </c>
      <c r="N192" s="71">
        <f t="shared" si="35"/>
        <v>597</v>
      </c>
      <c r="O192" s="134">
        <f>N192</f>
        <v>597</v>
      </c>
      <c r="P192" s="71">
        <f>N192*EleTransferFrequencyAssumptions!G193</f>
        <v>597</v>
      </c>
      <c r="Q192" s="71">
        <f>P192</f>
        <v>597</v>
      </c>
    </row>
    <row r="193" spans="1:17" ht="32.25" thickBot="1">
      <c r="A193" s="488"/>
      <c r="B193" s="98"/>
      <c r="C193" s="31" t="s">
        <v>25</v>
      </c>
      <c r="D193" s="31">
        <f>DataSIzeAssumptions!B16</f>
        <v>18</v>
      </c>
      <c r="E193" s="32" t="s">
        <v>37</v>
      </c>
      <c r="F193" s="42" t="s">
        <v>41</v>
      </c>
      <c r="G193" s="43" t="s">
        <v>30</v>
      </c>
      <c r="H193" s="31" t="s">
        <v>34</v>
      </c>
      <c r="I193" s="44"/>
      <c r="J193" s="75" t="s">
        <v>106</v>
      </c>
      <c r="K193" s="75">
        <f>D193*EleTransferFrequencyAssumptions!D194*EleTransferFrequencyAssumptions!F194</f>
        <v>18</v>
      </c>
      <c r="L193" s="75">
        <f>K193+$L$4</f>
        <v>40</v>
      </c>
      <c r="M193" s="75">
        <f>L193+$M$4</f>
        <v>90</v>
      </c>
      <c r="N193" s="75">
        <f t="shared" si="35"/>
        <v>590</v>
      </c>
      <c r="O193" s="136">
        <f>N193+O192</f>
        <v>1187</v>
      </c>
      <c r="P193" s="75">
        <f>N193*EleTransferFrequencyAssumptions!G194</f>
        <v>590</v>
      </c>
      <c r="Q193" s="76">
        <f>P193+Q192</f>
        <v>1187</v>
      </c>
    </row>
    <row r="194" spans="1:17" ht="31.5">
      <c r="A194" s="486" t="s">
        <v>324</v>
      </c>
      <c r="B194" s="55">
        <f>SUM(D194:D198)</f>
        <v>243</v>
      </c>
      <c r="C194" s="35" t="s">
        <v>0</v>
      </c>
      <c r="D194" s="35">
        <f>DataSIzeAssumptions!B15</f>
        <v>25</v>
      </c>
      <c r="E194" s="36" t="s">
        <v>37</v>
      </c>
      <c r="F194" s="37" t="s">
        <v>41</v>
      </c>
      <c r="G194" s="36" t="s">
        <v>30</v>
      </c>
      <c r="H194" s="35" t="s">
        <v>35</v>
      </c>
      <c r="I194" s="38" t="s">
        <v>28</v>
      </c>
      <c r="J194" s="71" t="s">
        <v>146</v>
      </c>
      <c r="K194" s="71">
        <f>D194*EleTransferFrequencyAssumptions!D195*EleTransferFrequencyAssumptions!F195</f>
        <v>25</v>
      </c>
      <c r="L194" s="71">
        <f t="shared" si="33"/>
        <v>47</v>
      </c>
      <c r="M194" s="71">
        <f t="shared" si="34"/>
        <v>97</v>
      </c>
      <c r="N194" s="71">
        <f t="shared" si="35"/>
        <v>597</v>
      </c>
      <c r="O194" s="134">
        <f>N194</f>
        <v>597</v>
      </c>
      <c r="P194" s="71">
        <f>N194*EleTransferFrequencyAssumptions!G195</f>
        <v>597</v>
      </c>
      <c r="Q194" s="71">
        <f>P194</f>
        <v>597</v>
      </c>
    </row>
    <row r="195" spans="1:17" ht="31.5">
      <c r="A195" s="487"/>
      <c r="B195" s="57"/>
      <c r="C195" s="26" t="s">
        <v>25</v>
      </c>
      <c r="D195" s="26">
        <f>DataSIzeAssumptions!B16</f>
        <v>18</v>
      </c>
      <c r="E195" s="27" t="s">
        <v>37</v>
      </c>
      <c r="F195" s="39" t="s">
        <v>41</v>
      </c>
      <c r="G195" s="40" t="s">
        <v>30</v>
      </c>
      <c r="H195" s="26" t="s">
        <v>34</v>
      </c>
      <c r="I195" s="41"/>
      <c r="J195" s="73" t="s">
        <v>211</v>
      </c>
      <c r="K195" s="73">
        <f>D195*EleTransferFrequencyAssumptions!D196*EleTransferFrequencyAssumptions!F196</f>
        <v>18</v>
      </c>
      <c r="L195" s="73">
        <f t="shared" si="33"/>
        <v>40</v>
      </c>
      <c r="M195" s="73">
        <f>L195+$M$4</f>
        <v>90</v>
      </c>
      <c r="N195" s="73">
        <f t="shared" si="35"/>
        <v>590</v>
      </c>
      <c r="O195" s="135">
        <f>N195+O194</f>
        <v>1187</v>
      </c>
      <c r="P195" s="73">
        <f>N195*EleTransferFrequencyAssumptions!G196</f>
        <v>590</v>
      </c>
      <c r="Q195" s="73">
        <f>P195+Q194</f>
        <v>1187</v>
      </c>
    </row>
    <row r="196" spans="1:17" ht="31.5">
      <c r="A196" s="487"/>
      <c r="B196" s="57"/>
      <c r="C196" s="26" t="s">
        <v>24</v>
      </c>
      <c r="D196" s="26">
        <f>DataSIzeAssumptions!B5</f>
        <v>25</v>
      </c>
      <c r="E196" s="27" t="s">
        <v>37</v>
      </c>
      <c r="F196" s="39" t="s">
        <v>34</v>
      </c>
      <c r="G196" s="40" t="s">
        <v>30</v>
      </c>
      <c r="H196" s="26" t="s">
        <v>41</v>
      </c>
      <c r="I196" s="41"/>
      <c r="J196" s="73" t="s">
        <v>146</v>
      </c>
      <c r="K196" s="73">
        <f>D196*EleTransferFrequencyAssumptions!D197*EleTransferFrequencyAssumptions!F197</f>
        <v>25</v>
      </c>
      <c r="L196" s="73">
        <f t="shared" si="33"/>
        <v>47</v>
      </c>
      <c r="M196" s="73">
        <f>L196+$M$4</f>
        <v>97</v>
      </c>
      <c r="N196" s="73">
        <f t="shared" si="35"/>
        <v>597</v>
      </c>
      <c r="O196" s="135">
        <f>N196+O195</f>
        <v>1784</v>
      </c>
      <c r="P196" s="73">
        <f>N196*EleTransferFrequencyAssumptions!G197</f>
        <v>597</v>
      </c>
      <c r="Q196" s="73">
        <f>P196+Q195</f>
        <v>1784</v>
      </c>
    </row>
    <row r="197" spans="1:17" ht="31.5">
      <c r="A197" s="487"/>
      <c r="B197" s="57"/>
      <c r="C197" s="26" t="s">
        <v>104</v>
      </c>
      <c r="D197" s="26">
        <f>DataSIzeAssumptions!B25</f>
        <v>150</v>
      </c>
      <c r="E197" s="27" t="s">
        <v>37</v>
      </c>
      <c r="F197" s="39" t="s">
        <v>41</v>
      </c>
      <c r="G197" s="40" t="s">
        <v>30</v>
      </c>
      <c r="H197" s="26" t="s">
        <v>34</v>
      </c>
      <c r="I197" s="41"/>
      <c r="J197" s="73" t="s">
        <v>212</v>
      </c>
      <c r="K197" s="73">
        <f>D197*EleTransferFrequencyAssumptions!D198*EleTransferFrequencyAssumptions!F198</f>
        <v>150</v>
      </c>
      <c r="L197" s="73">
        <f t="shared" si="33"/>
        <v>172</v>
      </c>
      <c r="M197" s="73">
        <f>L197+$M$4</f>
        <v>222</v>
      </c>
      <c r="N197" s="73">
        <f t="shared" si="35"/>
        <v>722</v>
      </c>
      <c r="O197" s="135">
        <f>N197+O196</f>
        <v>2506</v>
      </c>
      <c r="P197" s="73">
        <f>N197*EleTransferFrequencyAssumptions!G198</f>
        <v>722</v>
      </c>
      <c r="Q197" s="73">
        <f>P197+Q196</f>
        <v>2506</v>
      </c>
    </row>
    <row r="198" spans="1:17" ht="32.25" thickBot="1">
      <c r="A198" s="488"/>
      <c r="B198" s="57"/>
      <c r="C198" s="26" t="s">
        <v>31</v>
      </c>
      <c r="D198" s="26">
        <f>DataSIzeAssumptions!B15</f>
        <v>25</v>
      </c>
      <c r="E198" s="27" t="s">
        <v>37</v>
      </c>
      <c r="F198" s="39" t="s">
        <v>41</v>
      </c>
      <c r="G198" s="40" t="s">
        <v>30</v>
      </c>
      <c r="H198" s="26" t="s">
        <v>35</v>
      </c>
      <c r="I198" s="41" t="s">
        <v>28</v>
      </c>
      <c r="J198" s="73" t="s">
        <v>146</v>
      </c>
      <c r="K198" s="73">
        <f>D198*EleTransferFrequencyAssumptions!D199*EleTransferFrequencyAssumptions!F199</f>
        <v>25</v>
      </c>
      <c r="L198" s="73">
        <f t="shared" si="33"/>
        <v>47</v>
      </c>
      <c r="M198" s="73">
        <f>L198+$M$4</f>
        <v>97</v>
      </c>
      <c r="N198" s="73">
        <f t="shared" si="35"/>
        <v>597</v>
      </c>
      <c r="O198" s="335">
        <f>N198+O197</f>
        <v>3103</v>
      </c>
      <c r="P198" s="73">
        <f>N198*EleTransferFrequencyAssumptions!G199</f>
        <v>597</v>
      </c>
      <c r="Q198" s="327">
        <f>P198+Q197</f>
        <v>3103</v>
      </c>
    </row>
    <row r="199" spans="1:17" ht="15.75" thickBot="1">
      <c r="A199" s="493" t="s">
        <v>164</v>
      </c>
      <c r="B199" s="494"/>
      <c r="C199" s="494"/>
      <c r="D199" s="494"/>
      <c r="E199" s="494"/>
      <c r="F199" s="494"/>
      <c r="G199" s="494"/>
      <c r="H199" s="494"/>
      <c r="I199" s="494"/>
      <c r="J199" s="494"/>
      <c r="K199" s="494"/>
      <c r="L199" s="494"/>
      <c r="M199" s="494"/>
      <c r="N199" s="494"/>
      <c r="O199" s="494"/>
      <c r="P199" s="494"/>
      <c r="Q199" s="541"/>
    </row>
    <row r="200" spans="1:17" ht="11.25" customHeight="1" thickBot="1">
      <c r="A200" s="489" t="s">
        <v>165</v>
      </c>
      <c r="B200" s="490"/>
      <c r="C200" s="490"/>
      <c r="D200" s="490"/>
      <c r="E200" s="490"/>
      <c r="F200" s="490"/>
      <c r="G200" s="490"/>
      <c r="H200" s="490"/>
      <c r="I200" s="490"/>
      <c r="J200" s="490"/>
      <c r="K200" s="490"/>
      <c r="L200" s="490"/>
      <c r="M200" s="490"/>
      <c r="N200" s="490"/>
      <c r="O200" s="490"/>
      <c r="P200" s="490"/>
      <c r="Q200" s="517"/>
    </row>
    <row r="201" spans="1:20" ht="32.25" thickBot="1">
      <c r="A201" s="113" t="s">
        <v>325</v>
      </c>
      <c r="B201" s="57">
        <f>SUM(D201)</f>
        <v>25</v>
      </c>
      <c r="C201" s="30" t="s">
        <v>76</v>
      </c>
      <c r="D201" s="28">
        <f>DataSIzeAssumptions!B15</f>
        <v>25</v>
      </c>
      <c r="E201" s="29" t="s">
        <v>37</v>
      </c>
      <c r="F201" s="28" t="s">
        <v>41</v>
      </c>
      <c r="G201" s="29" t="s">
        <v>30</v>
      </c>
      <c r="H201" s="28" t="s">
        <v>38</v>
      </c>
      <c r="I201" s="67" t="s">
        <v>394</v>
      </c>
      <c r="J201" s="90" t="s">
        <v>95</v>
      </c>
      <c r="K201" s="90">
        <f>D201*EleTransferFrequencyAssumptions!D203*EleTransferFrequencyAssumptions!F202</f>
        <v>25</v>
      </c>
      <c r="L201" s="90">
        <f>K201+$L$4</f>
        <v>47</v>
      </c>
      <c r="M201" s="90">
        <f>L201+$M$4</f>
        <v>97</v>
      </c>
      <c r="N201" s="90">
        <f>M201+$N$4</f>
        <v>597</v>
      </c>
      <c r="O201" s="139">
        <f>N201+O200</f>
        <v>597</v>
      </c>
      <c r="P201" s="90">
        <f>N201*EleTransferFrequencyAssumptions!G202</f>
        <v>597</v>
      </c>
      <c r="Q201" s="91">
        <f>P201+Q200</f>
        <v>597</v>
      </c>
      <c r="T201" s="2">
        <f>O201</f>
        <v>597</v>
      </c>
    </row>
    <row r="202" spans="1:17" ht="60" customHeight="1">
      <c r="A202" s="328" t="s">
        <v>326</v>
      </c>
      <c r="B202" s="323">
        <f>D202+D203</f>
        <v>50</v>
      </c>
      <c r="C202" s="283" t="s">
        <v>327</v>
      </c>
      <c r="D202" s="48">
        <f>DataSIzeAssumptions!B5</f>
        <v>25</v>
      </c>
      <c r="E202" s="48" t="s">
        <v>37</v>
      </c>
      <c r="F202" s="48" t="s">
        <v>38</v>
      </c>
      <c r="G202" s="48" t="s">
        <v>30</v>
      </c>
      <c r="H202" s="48" t="s">
        <v>41</v>
      </c>
      <c r="I202" s="48" t="s">
        <v>53</v>
      </c>
      <c r="J202" s="71" t="s">
        <v>95</v>
      </c>
      <c r="K202" s="71">
        <f>D202*EleTransferFrequencyAssumptions!D203*EleTransferFrequencyAssumptions!F203</f>
        <v>25</v>
      </c>
      <c r="L202" s="71">
        <f>K202+$L$4</f>
        <v>47</v>
      </c>
      <c r="M202" s="71">
        <f>L202+$M$4</f>
        <v>97</v>
      </c>
      <c r="N202" s="71">
        <f>M202+$N$4</f>
        <v>597</v>
      </c>
      <c r="O202" s="134">
        <f>N202</f>
        <v>597</v>
      </c>
      <c r="P202" s="71">
        <f>N202*EleTransferFrequencyAssumptions!G203</f>
        <v>597</v>
      </c>
      <c r="Q202" s="71">
        <f>P202</f>
        <v>597</v>
      </c>
    </row>
    <row r="203" spans="1:20" ht="33" customHeight="1" thickBot="1">
      <c r="A203" s="284" t="s">
        <v>328</v>
      </c>
      <c r="B203" s="326"/>
      <c r="C203" s="242" t="s">
        <v>321</v>
      </c>
      <c r="D203" s="43">
        <f>DataSIzeAssumptions!B15</f>
        <v>25</v>
      </c>
      <c r="E203" s="43" t="s">
        <v>37</v>
      </c>
      <c r="F203" s="43" t="s">
        <v>41</v>
      </c>
      <c r="G203" s="43" t="s">
        <v>30</v>
      </c>
      <c r="H203" s="43" t="s">
        <v>38</v>
      </c>
      <c r="I203" s="43"/>
      <c r="J203" s="75" t="s">
        <v>146</v>
      </c>
      <c r="K203" s="75">
        <f>D203*EleTransferFrequencyAssumptions!D204*EleTransferFrequencyAssumptions!F204</f>
        <v>25</v>
      </c>
      <c r="L203" s="75">
        <f>K203+$L$4</f>
        <v>47</v>
      </c>
      <c r="M203" s="75">
        <f>L203+$M$4</f>
        <v>97</v>
      </c>
      <c r="N203" s="75">
        <f>M203+$N$4</f>
        <v>597</v>
      </c>
      <c r="O203" s="136">
        <f>N203+O202</f>
        <v>1194</v>
      </c>
      <c r="P203" s="75">
        <f>N203*EleTransferFrequencyAssumptions!G204</f>
        <v>597</v>
      </c>
      <c r="Q203" s="76">
        <f>P203+Q202</f>
        <v>1194</v>
      </c>
      <c r="T203" s="2">
        <f>O203</f>
        <v>1194</v>
      </c>
    </row>
    <row r="204" spans="1:17" ht="15.75" thickBot="1">
      <c r="A204" s="491" t="s">
        <v>36</v>
      </c>
      <c r="B204" s="492"/>
      <c r="C204" s="492"/>
      <c r="D204" s="492"/>
      <c r="E204" s="492"/>
      <c r="F204" s="492"/>
      <c r="G204" s="492"/>
      <c r="H204" s="492"/>
      <c r="I204" s="492"/>
      <c r="J204" s="492"/>
      <c r="K204" s="492"/>
      <c r="L204" s="492"/>
      <c r="M204" s="492"/>
      <c r="N204" s="492"/>
      <c r="O204" s="492"/>
      <c r="P204" s="492"/>
      <c r="Q204" s="518"/>
    </row>
    <row r="205" spans="1:17" ht="31.5">
      <c r="A205" s="486" t="s">
        <v>330</v>
      </c>
      <c r="B205" s="55">
        <f>SUM(D205:D209)</f>
        <v>243</v>
      </c>
      <c r="C205" s="35" t="s">
        <v>0</v>
      </c>
      <c r="D205" s="35">
        <f>DataSIzeAssumptions!B15</f>
        <v>25</v>
      </c>
      <c r="E205" s="36" t="s">
        <v>37</v>
      </c>
      <c r="F205" s="37" t="s">
        <v>41</v>
      </c>
      <c r="G205" s="36" t="s">
        <v>30</v>
      </c>
      <c r="H205" s="35" t="s">
        <v>35</v>
      </c>
      <c r="I205" s="38" t="s">
        <v>28</v>
      </c>
      <c r="J205" s="71" t="s">
        <v>146</v>
      </c>
      <c r="K205" s="77">
        <f>D205*EleTransferFrequencyAssumptions!D206*EleTransferFrequencyAssumptions!F206</f>
        <v>25</v>
      </c>
      <c r="L205" s="71">
        <f aca="true" t="shared" si="36" ref="L205:L216">K205+$L$4</f>
        <v>47</v>
      </c>
      <c r="M205" s="71">
        <f aca="true" t="shared" si="37" ref="M205:M212">L205+$M$4</f>
        <v>97</v>
      </c>
      <c r="N205" s="77">
        <f aca="true" t="shared" si="38" ref="N205:N216">M205+$N$4</f>
        <v>597</v>
      </c>
      <c r="O205" s="134">
        <f>N205</f>
        <v>597</v>
      </c>
      <c r="P205" s="71">
        <f>N205*EleTransferFrequencyAssumptions!G206</f>
        <v>597</v>
      </c>
      <c r="Q205" s="78">
        <f>P205</f>
        <v>597</v>
      </c>
    </row>
    <row r="206" spans="1:17" ht="31.5">
      <c r="A206" s="487"/>
      <c r="B206" s="57"/>
      <c r="C206" s="26" t="s">
        <v>25</v>
      </c>
      <c r="D206" s="26">
        <f>DataSIzeAssumptions!B16</f>
        <v>18</v>
      </c>
      <c r="E206" s="27" t="s">
        <v>37</v>
      </c>
      <c r="F206" s="39" t="s">
        <v>41</v>
      </c>
      <c r="G206" s="40" t="s">
        <v>30</v>
      </c>
      <c r="H206" s="26" t="s">
        <v>34</v>
      </c>
      <c r="I206" s="41"/>
      <c r="J206" s="73" t="s">
        <v>211</v>
      </c>
      <c r="K206" s="79">
        <f>D206*EleTransferFrequencyAssumptions!D207*EleTransferFrequencyAssumptions!F207</f>
        <v>18</v>
      </c>
      <c r="L206" s="73">
        <f t="shared" si="36"/>
        <v>40</v>
      </c>
      <c r="M206" s="73">
        <f t="shared" si="37"/>
        <v>90</v>
      </c>
      <c r="N206" s="79">
        <f t="shared" si="38"/>
        <v>590</v>
      </c>
      <c r="O206" s="135">
        <f>N206+O205</f>
        <v>1187</v>
      </c>
      <c r="P206" s="73">
        <f>N206*EleTransferFrequencyAssumptions!G207</f>
        <v>590</v>
      </c>
      <c r="Q206" s="80">
        <f>P206+Q205</f>
        <v>1187</v>
      </c>
    </row>
    <row r="207" spans="1:17" ht="31.5">
      <c r="A207" s="487"/>
      <c r="B207" s="57"/>
      <c r="C207" s="26" t="s">
        <v>24</v>
      </c>
      <c r="D207" s="26">
        <f>DataSIzeAssumptions!B5</f>
        <v>25</v>
      </c>
      <c r="E207" s="27" t="s">
        <v>37</v>
      </c>
      <c r="F207" s="39" t="s">
        <v>34</v>
      </c>
      <c r="G207" s="40" t="s">
        <v>30</v>
      </c>
      <c r="H207" s="26" t="s">
        <v>41</v>
      </c>
      <c r="I207" s="41"/>
      <c r="J207" s="73" t="s">
        <v>146</v>
      </c>
      <c r="K207" s="79">
        <f>D207*EleTransferFrequencyAssumptions!D208*EleTransferFrequencyAssumptions!F208</f>
        <v>25</v>
      </c>
      <c r="L207" s="73">
        <f t="shared" si="36"/>
        <v>47</v>
      </c>
      <c r="M207" s="73">
        <f t="shared" si="37"/>
        <v>97</v>
      </c>
      <c r="N207" s="79">
        <f t="shared" si="38"/>
        <v>597</v>
      </c>
      <c r="O207" s="135">
        <f>N207+O206</f>
        <v>1784</v>
      </c>
      <c r="P207" s="73">
        <f>N207*EleTransferFrequencyAssumptions!G208</f>
        <v>597</v>
      </c>
      <c r="Q207" s="80">
        <f>P207+Q206</f>
        <v>1784</v>
      </c>
    </row>
    <row r="208" spans="1:17" ht="31.5">
      <c r="A208" s="487"/>
      <c r="B208" s="57"/>
      <c r="C208" s="26" t="s">
        <v>104</v>
      </c>
      <c r="D208" s="26">
        <f>DataSIzeAssumptions!B25</f>
        <v>150</v>
      </c>
      <c r="E208" s="27" t="s">
        <v>37</v>
      </c>
      <c r="F208" s="39" t="s">
        <v>41</v>
      </c>
      <c r="G208" s="40" t="s">
        <v>30</v>
      </c>
      <c r="H208" s="26" t="s">
        <v>34</v>
      </c>
      <c r="I208" s="41"/>
      <c r="J208" s="81" t="s">
        <v>212</v>
      </c>
      <c r="K208" s="79">
        <f>D208*EleTransferFrequencyAssumptions!D209*EleTransferFrequencyAssumptions!F209</f>
        <v>150</v>
      </c>
      <c r="L208" s="73">
        <f t="shared" si="36"/>
        <v>172</v>
      </c>
      <c r="M208" s="73">
        <f t="shared" si="37"/>
        <v>222</v>
      </c>
      <c r="N208" s="79">
        <f t="shared" si="38"/>
        <v>722</v>
      </c>
      <c r="O208" s="135">
        <f>N208+O207</f>
        <v>2506</v>
      </c>
      <c r="P208" s="81">
        <f>N208*EleTransferFrequencyAssumptions!G209</f>
        <v>722</v>
      </c>
      <c r="Q208" s="83">
        <f>P208+Q207</f>
        <v>2506</v>
      </c>
    </row>
    <row r="209" spans="1:17" ht="32.25" thickBot="1">
      <c r="A209" s="488"/>
      <c r="B209" s="98"/>
      <c r="C209" s="31" t="s">
        <v>31</v>
      </c>
      <c r="D209" s="31">
        <f>DataSIzeAssumptions!B15</f>
        <v>25</v>
      </c>
      <c r="E209" s="32" t="s">
        <v>37</v>
      </c>
      <c r="F209" s="42" t="s">
        <v>41</v>
      </c>
      <c r="G209" s="43" t="s">
        <v>30</v>
      </c>
      <c r="H209" s="31" t="s">
        <v>35</v>
      </c>
      <c r="I209" s="44" t="s">
        <v>28</v>
      </c>
      <c r="J209" s="75" t="s">
        <v>146</v>
      </c>
      <c r="K209" s="85">
        <f>D209*EleTransferFrequencyAssumptions!D210*EleTransferFrequencyAssumptions!F210</f>
        <v>25</v>
      </c>
      <c r="L209" s="75">
        <f t="shared" si="36"/>
        <v>47</v>
      </c>
      <c r="M209" s="75">
        <f t="shared" si="37"/>
        <v>97</v>
      </c>
      <c r="N209" s="85">
        <f t="shared" si="38"/>
        <v>597</v>
      </c>
      <c r="O209" s="136">
        <f>N209+O208</f>
        <v>3103</v>
      </c>
      <c r="P209" s="75">
        <f>N209*EleTransferFrequencyAssumptions!G210</f>
        <v>597</v>
      </c>
      <c r="Q209" s="86">
        <f>P209+Q208</f>
        <v>3103</v>
      </c>
    </row>
    <row r="210" spans="1:17" ht="31.5">
      <c r="A210" s="487" t="s">
        <v>323</v>
      </c>
      <c r="B210" s="57">
        <f>SUM(D210:D211)</f>
        <v>43</v>
      </c>
      <c r="C210" s="30" t="s">
        <v>0</v>
      </c>
      <c r="D210" s="30">
        <f>DataSIzeAssumptions!B15</f>
        <v>25</v>
      </c>
      <c r="E210" s="29" t="s">
        <v>37</v>
      </c>
      <c r="F210" s="28" t="s">
        <v>41</v>
      </c>
      <c r="G210" s="29" t="s">
        <v>30</v>
      </c>
      <c r="H210" s="30" t="s">
        <v>35</v>
      </c>
      <c r="I210" s="46" t="s">
        <v>28</v>
      </c>
      <c r="J210" s="71" t="s">
        <v>95</v>
      </c>
      <c r="K210" s="71">
        <f>D210*EleTransferFrequencyAssumptions!D211*EleTransferFrequencyAssumptions!F211</f>
        <v>25</v>
      </c>
      <c r="L210" s="71">
        <f>K210+$L$4</f>
        <v>47</v>
      </c>
      <c r="M210" s="71">
        <f t="shared" si="37"/>
        <v>97</v>
      </c>
      <c r="N210" s="71">
        <f t="shared" si="38"/>
        <v>597</v>
      </c>
      <c r="O210" s="134">
        <f>N210</f>
        <v>597</v>
      </c>
      <c r="P210" s="71">
        <f>N210*EleTransferFrequencyAssumptions!G211</f>
        <v>597</v>
      </c>
      <c r="Q210" s="71">
        <f>P210</f>
        <v>597</v>
      </c>
    </row>
    <row r="211" spans="1:17" ht="32.25" thickBot="1">
      <c r="A211" s="488"/>
      <c r="B211" s="98"/>
      <c r="C211" s="31" t="s">
        <v>25</v>
      </c>
      <c r="D211" s="31">
        <f>DataSIzeAssumptions!B16</f>
        <v>18</v>
      </c>
      <c r="E211" s="32" t="s">
        <v>37</v>
      </c>
      <c r="F211" s="42" t="s">
        <v>41</v>
      </c>
      <c r="G211" s="43" t="s">
        <v>30</v>
      </c>
      <c r="H211" s="31" t="s">
        <v>34</v>
      </c>
      <c r="I211" s="44"/>
      <c r="J211" s="75" t="s">
        <v>106</v>
      </c>
      <c r="K211" s="75">
        <f>D211*EleTransferFrequencyAssumptions!D212*EleTransferFrequencyAssumptions!F212</f>
        <v>18</v>
      </c>
      <c r="L211" s="75">
        <f>K211+$L$4</f>
        <v>40</v>
      </c>
      <c r="M211" s="75">
        <f t="shared" si="37"/>
        <v>90</v>
      </c>
      <c r="N211" s="75">
        <f t="shared" si="38"/>
        <v>590</v>
      </c>
      <c r="O211" s="136">
        <f>N211+O210</f>
        <v>1187</v>
      </c>
      <c r="P211" s="75">
        <f>N211*EleTransferFrequencyAssumptions!G212</f>
        <v>590</v>
      </c>
      <c r="Q211" s="76">
        <f>P211+Q210</f>
        <v>1187</v>
      </c>
    </row>
    <row r="212" spans="1:17" ht="31.5">
      <c r="A212" s="487" t="s">
        <v>329</v>
      </c>
      <c r="B212" s="55">
        <f>SUM(D212:D216)</f>
        <v>243</v>
      </c>
      <c r="C212" s="35" t="s">
        <v>0</v>
      </c>
      <c r="D212" s="35">
        <f>DataSIzeAssumptions!B15</f>
        <v>25</v>
      </c>
      <c r="E212" s="36" t="s">
        <v>37</v>
      </c>
      <c r="F212" s="37" t="s">
        <v>41</v>
      </c>
      <c r="G212" s="36" t="s">
        <v>30</v>
      </c>
      <c r="H212" s="35" t="s">
        <v>35</v>
      </c>
      <c r="I212" s="38" t="s">
        <v>28</v>
      </c>
      <c r="J212" s="71" t="s">
        <v>146</v>
      </c>
      <c r="K212" s="71">
        <f>D212*EleTransferFrequencyAssumptions!D213*EleTransferFrequencyAssumptions!F213</f>
        <v>25</v>
      </c>
      <c r="L212" s="71">
        <f t="shared" si="36"/>
        <v>47</v>
      </c>
      <c r="M212" s="71">
        <f t="shared" si="37"/>
        <v>97</v>
      </c>
      <c r="N212" s="71">
        <f t="shared" si="38"/>
        <v>597</v>
      </c>
      <c r="O212" s="134">
        <f>N212</f>
        <v>597</v>
      </c>
      <c r="P212" s="71">
        <f>N212*EleTransferFrequencyAssumptions!G213</f>
        <v>597</v>
      </c>
      <c r="Q212" s="71">
        <f>P212</f>
        <v>597</v>
      </c>
    </row>
    <row r="213" spans="1:17" ht="31.5">
      <c r="A213" s="487"/>
      <c r="B213" s="57"/>
      <c r="C213" s="26" t="s">
        <v>25</v>
      </c>
      <c r="D213" s="26">
        <f>DataSIzeAssumptions!B16</f>
        <v>18</v>
      </c>
      <c r="E213" s="27" t="s">
        <v>37</v>
      </c>
      <c r="F213" s="39" t="s">
        <v>41</v>
      </c>
      <c r="G213" s="40" t="s">
        <v>30</v>
      </c>
      <c r="H213" s="26" t="s">
        <v>34</v>
      </c>
      <c r="I213" s="41"/>
      <c r="J213" s="73" t="s">
        <v>211</v>
      </c>
      <c r="K213" s="73">
        <f>D213*EleTransferFrequencyAssumptions!D214*EleTransferFrequencyAssumptions!F214</f>
        <v>18</v>
      </c>
      <c r="L213" s="73">
        <f t="shared" si="36"/>
        <v>40</v>
      </c>
      <c r="M213" s="73">
        <f>L213+$M$4</f>
        <v>90</v>
      </c>
      <c r="N213" s="73">
        <f t="shared" si="38"/>
        <v>590</v>
      </c>
      <c r="O213" s="135">
        <f>N213+O212</f>
        <v>1187</v>
      </c>
      <c r="P213" s="73">
        <f>N213*EleTransferFrequencyAssumptions!G214</f>
        <v>590</v>
      </c>
      <c r="Q213" s="73">
        <f>P213+Q212</f>
        <v>1187</v>
      </c>
    </row>
    <row r="214" spans="1:17" ht="31.5">
      <c r="A214" s="487"/>
      <c r="B214" s="57"/>
      <c r="C214" s="26" t="s">
        <v>24</v>
      </c>
      <c r="D214" s="26">
        <f>DataSIzeAssumptions!B5</f>
        <v>25</v>
      </c>
      <c r="E214" s="27" t="s">
        <v>37</v>
      </c>
      <c r="F214" s="39" t="s">
        <v>34</v>
      </c>
      <c r="G214" s="40" t="s">
        <v>30</v>
      </c>
      <c r="H214" s="26" t="s">
        <v>41</v>
      </c>
      <c r="I214" s="41"/>
      <c r="J214" s="73" t="s">
        <v>146</v>
      </c>
      <c r="K214" s="73">
        <f>D214*EleTransferFrequencyAssumptions!D215*EleTransferFrequencyAssumptions!F215</f>
        <v>25</v>
      </c>
      <c r="L214" s="73">
        <f t="shared" si="36"/>
        <v>47</v>
      </c>
      <c r="M214" s="73">
        <f>L214+$M$4</f>
        <v>97</v>
      </c>
      <c r="N214" s="73">
        <f t="shared" si="38"/>
        <v>597</v>
      </c>
      <c r="O214" s="135">
        <f>N214+O213</f>
        <v>1784</v>
      </c>
      <c r="P214" s="73">
        <f>N214*EleTransferFrequencyAssumptions!G215</f>
        <v>597</v>
      </c>
      <c r="Q214" s="73">
        <f>P214+Q213</f>
        <v>1784</v>
      </c>
    </row>
    <row r="215" spans="1:17" ht="31.5">
      <c r="A215" s="487"/>
      <c r="B215" s="57"/>
      <c r="C215" s="26" t="s">
        <v>104</v>
      </c>
      <c r="D215" s="26">
        <f>DataSIzeAssumptions!B25</f>
        <v>150</v>
      </c>
      <c r="E215" s="27" t="s">
        <v>37</v>
      </c>
      <c r="F215" s="39" t="s">
        <v>41</v>
      </c>
      <c r="G215" s="40" t="s">
        <v>30</v>
      </c>
      <c r="H215" s="26" t="s">
        <v>34</v>
      </c>
      <c r="I215" s="41"/>
      <c r="J215" s="73" t="s">
        <v>212</v>
      </c>
      <c r="K215" s="73">
        <f>D215*EleTransferFrequencyAssumptions!D216*EleTransferFrequencyAssumptions!F216</f>
        <v>150</v>
      </c>
      <c r="L215" s="73">
        <f t="shared" si="36"/>
        <v>172</v>
      </c>
      <c r="M215" s="73">
        <f>L215+$M$4</f>
        <v>222</v>
      </c>
      <c r="N215" s="73">
        <f t="shared" si="38"/>
        <v>722</v>
      </c>
      <c r="O215" s="135">
        <f>N215+O214</f>
        <v>2506</v>
      </c>
      <c r="P215" s="73">
        <f>N215*EleTransferFrequencyAssumptions!G216</f>
        <v>722</v>
      </c>
      <c r="Q215" s="73">
        <f>P215+Q214</f>
        <v>2506</v>
      </c>
    </row>
    <row r="216" spans="1:17" ht="32.25" thickBot="1">
      <c r="A216" s="488"/>
      <c r="B216" s="57"/>
      <c r="C216" s="26" t="s">
        <v>31</v>
      </c>
      <c r="D216" s="26">
        <f>DataSIzeAssumptions!B15</f>
        <v>25</v>
      </c>
      <c r="E216" s="27" t="s">
        <v>37</v>
      </c>
      <c r="F216" s="39" t="s">
        <v>41</v>
      </c>
      <c r="G216" s="40" t="s">
        <v>30</v>
      </c>
      <c r="H216" s="26" t="s">
        <v>35</v>
      </c>
      <c r="I216" s="41" t="s">
        <v>28</v>
      </c>
      <c r="J216" s="73" t="s">
        <v>146</v>
      </c>
      <c r="K216" s="73">
        <f>D216*EleTransferFrequencyAssumptions!D217*EleTransferFrequencyAssumptions!F217</f>
        <v>25</v>
      </c>
      <c r="L216" s="73">
        <f t="shared" si="36"/>
        <v>47</v>
      </c>
      <c r="M216" s="73">
        <f>L216+$M$4</f>
        <v>97</v>
      </c>
      <c r="N216" s="73">
        <f t="shared" si="38"/>
        <v>597</v>
      </c>
      <c r="O216" s="335">
        <f>N216+O215</f>
        <v>3103</v>
      </c>
      <c r="P216" s="73">
        <f>N216*EleTransferFrequencyAssumptions!G217</f>
        <v>597</v>
      </c>
      <c r="Q216" s="327">
        <f>P216+Q215</f>
        <v>3103</v>
      </c>
    </row>
    <row r="217" spans="1:17" ht="15.75" thickBot="1">
      <c r="A217" s="489" t="s">
        <v>166</v>
      </c>
      <c r="B217" s="490"/>
      <c r="C217" s="490"/>
      <c r="D217" s="490"/>
      <c r="E217" s="490"/>
      <c r="F217" s="490"/>
      <c r="G217" s="490"/>
      <c r="H217" s="490"/>
      <c r="I217" s="490"/>
      <c r="J217" s="490"/>
      <c r="K217" s="490"/>
      <c r="L217" s="490"/>
      <c r="M217" s="490"/>
      <c r="N217" s="490"/>
      <c r="O217" s="490"/>
      <c r="P217" s="490"/>
      <c r="Q217" s="517"/>
    </row>
    <row r="218" spans="1:17" ht="63.75" thickBot="1">
      <c r="A218" s="259" t="s">
        <v>331</v>
      </c>
      <c r="B218" s="57">
        <f>SUM(D218:D220)</f>
        <v>75</v>
      </c>
      <c r="C218" s="18" t="s">
        <v>76</v>
      </c>
      <c r="D218" s="68">
        <f>DataSIzeAssumptions!B15</f>
        <v>25</v>
      </c>
      <c r="E218" s="21" t="s">
        <v>71</v>
      </c>
      <c r="F218" s="68" t="s">
        <v>41</v>
      </c>
      <c r="G218" s="21" t="s">
        <v>72</v>
      </c>
      <c r="H218" s="68" t="s">
        <v>38</v>
      </c>
      <c r="I218" s="64" t="s">
        <v>79</v>
      </c>
      <c r="J218" s="71" t="s">
        <v>95</v>
      </c>
      <c r="K218" s="71">
        <f>D218*EleTransferFrequencyAssumptions!D219*EleTransferFrequencyAssumptions!F219</f>
        <v>25</v>
      </c>
      <c r="L218" s="71">
        <f>K218+$L$4</f>
        <v>47</v>
      </c>
      <c r="M218" s="71">
        <f>L218+$M$4</f>
        <v>97</v>
      </c>
      <c r="N218" s="71">
        <f>M218+$N$4</f>
        <v>597</v>
      </c>
      <c r="O218" s="134">
        <f>N218+O217</f>
        <v>597</v>
      </c>
      <c r="P218" s="71">
        <f>N218*EleTransferFrequencyAssumptions!G219</f>
        <v>1194</v>
      </c>
      <c r="Q218" s="71">
        <f>P218+Q217</f>
        <v>1194</v>
      </c>
    </row>
    <row r="219" spans="1:17" ht="91.5" customHeight="1" thickBot="1">
      <c r="A219" s="285" t="s">
        <v>332</v>
      </c>
      <c r="B219" s="57"/>
      <c r="C219" s="18" t="s">
        <v>77</v>
      </c>
      <c r="D219" s="51">
        <f>DataSIzeAssumptions!B5</f>
        <v>25</v>
      </c>
      <c r="E219" s="25" t="s">
        <v>37</v>
      </c>
      <c r="F219" s="51" t="s">
        <v>38</v>
      </c>
      <c r="G219" s="25" t="s">
        <v>30</v>
      </c>
      <c r="H219" s="51" t="s">
        <v>41</v>
      </c>
      <c r="I219" s="52" t="s">
        <v>73</v>
      </c>
      <c r="J219" s="73" t="s">
        <v>95</v>
      </c>
      <c r="K219" s="73">
        <f>D219*EleTransferFrequencyAssumptions!D220*EleTransferFrequencyAssumptions!F220</f>
        <v>25</v>
      </c>
      <c r="L219" s="73">
        <f>K219+$L$4</f>
        <v>47</v>
      </c>
      <c r="M219" s="73">
        <f>L219+$M$4</f>
        <v>97</v>
      </c>
      <c r="N219" s="73">
        <f>M219+$N$4</f>
        <v>597</v>
      </c>
      <c r="O219" s="135">
        <f>N219+O218</f>
        <v>1194</v>
      </c>
      <c r="P219" s="73">
        <f>N219*EleTransferFrequencyAssumptions!G220</f>
        <v>597</v>
      </c>
      <c r="Q219" s="73">
        <f>P219+Q218</f>
        <v>1791</v>
      </c>
    </row>
    <row r="220" spans="1:20" ht="42.75" thickBot="1">
      <c r="A220" s="259" t="s">
        <v>333</v>
      </c>
      <c r="B220" s="57"/>
      <c r="C220" s="31" t="s">
        <v>78</v>
      </c>
      <c r="D220" s="53">
        <f>DataSIzeAssumptions!B5</f>
        <v>25</v>
      </c>
      <c r="E220" s="43" t="s">
        <v>37</v>
      </c>
      <c r="F220" s="53" t="s">
        <v>38</v>
      </c>
      <c r="G220" s="43" t="s">
        <v>30</v>
      </c>
      <c r="H220" s="53" t="s">
        <v>41</v>
      </c>
      <c r="I220" s="54" t="s">
        <v>80</v>
      </c>
      <c r="J220" s="75" t="s">
        <v>95</v>
      </c>
      <c r="K220" s="75">
        <f>D220*EleTransferFrequencyAssumptions!D221*EleTransferFrequencyAssumptions!F221</f>
        <v>25</v>
      </c>
      <c r="L220" s="75">
        <f>K220+$L$4</f>
        <v>47</v>
      </c>
      <c r="M220" s="75">
        <f>L220+$M$4</f>
        <v>97</v>
      </c>
      <c r="N220" s="75">
        <f>M220+$N$4</f>
        <v>597</v>
      </c>
      <c r="O220" s="136">
        <f>N220+O219</f>
        <v>1791</v>
      </c>
      <c r="P220" s="75">
        <f>N220*EleTransferFrequencyAssumptions!G221</f>
        <v>597</v>
      </c>
      <c r="Q220" s="76">
        <f>P220+Q219</f>
        <v>2388</v>
      </c>
      <c r="T220" s="2">
        <f>Q220</f>
        <v>2388</v>
      </c>
    </row>
    <row r="221" spans="1:20" ht="15.75" thickBot="1">
      <c r="A221" s="491" t="s">
        <v>36</v>
      </c>
      <c r="B221" s="492"/>
      <c r="C221" s="492"/>
      <c r="D221" s="492"/>
      <c r="E221" s="492"/>
      <c r="F221" s="492"/>
      <c r="G221" s="492"/>
      <c r="H221" s="492"/>
      <c r="I221" s="492"/>
      <c r="J221" s="492"/>
      <c r="K221" s="492"/>
      <c r="L221" s="492"/>
      <c r="M221" s="492"/>
      <c r="N221" s="492"/>
      <c r="O221" s="492"/>
      <c r="P221" s="492"/>
      <c r="Q221" s="518"/>
      <c r="T221" t="s">
        <v>375</v>
      </c>
    </row>
    <row r="222" spans="1:17" ht="31.5">
      <c r="A222" s="486" t="s">
        <v>334</v>
      </c>
      <c r="B222" s="55">
        <f>SUM(D222:D226)</f>
        <v>243</v>
      </c>
      <c r="C222" s="35" t="s">
        <v>0</v>
      </c>
      <c r="D222" s="35">
        <f>DataSIzeAssumptions!B15</f>
        <v>25</v>
      </c>
      <c r="E222" s="36" t="s">
        <v>37</v>
      </c>
      <c r="F222" s="37" t="s">
        <v>41</v>
      </c>
      <c r="G222" s="36" t="s">
        <v>30</v>
      </c>
      <c r="H222" s="35" t="s">
        <v>35</v>
      </c>
      <c r="I222" s="38" t="s">
        <v>28</v>
      </c>
      <c r="J222" s="71" t="s">
        <v>146</v>
      </c>
      <c r="K222" s="71">
        <f>D222*EleTransferFrequencyAssumptions!D228*EleTransferFrequencyAssumptions!F228</f>
        <v>25</v>
      </c>
      <c r="L222" s="71">
        <f aca="true" t="shared" si="39" ref="L222:L231">K222+$L$4</f>
        <v>47</v>
      </c>
      <c r="M222" s="71">
        <f>L222+$M$4</f>
        <v>97</v>
      </c>
      <c r="N222" s="71">
        <f aca="true" t="shared" si="40" ref="N222:N231">M222+$N$4</f>
        <v>597</v>
      </c>
      <c r="O222" s="134">
        <f>N222</f>
        <v>597</v>
      </c>
      <c r="P222" s="71">
        <f>N222*EleTransferFrequencyAssumptions!G228</f>
        <v>597</v>
      </c>
      <c r="Q222" s="71">
        <f>P222</f>
        <v>597</v>
      </c>
    </row>
    <row r="223" spans="1:17" ht="31.5">
      <c r="A223" s="487"/>
      <c r="B223" s="57"/>
      <c r="C223" s="26" t="s">
        <v>25</v>
      </c>
      <c r="D223" s="26">
        <f>DataSIzeAssumptions!B16</f>
        <v>18</v>
      </c>
      <c r="E223" s="27" t="s">
        <v>37</v>
      </c>
      <c r="F223" s="39" t="s">
        <v>41</v>
      </c>
      <c r="G223" s="40" t="s">
        <v>30</v>
      </c>
      <c r="H223" s="26" t="s">
        <v>34</v>
      </c>
      <c r="I223" s="41"/>
      <c r="J223" s="73" t="s">
        <v>211</v>
      </c>
      <c r="K223" s="73">
        <f>D223*EleTransferFrequencyAssumptions!D229*EleTransferFrequencyAssumptions!F229</f>
        <v>18</v>
      </c>
      <c r="L223" s="73">
        <f t="shared" si="39"/>
        <v>40</v>
      </c>
      <c r="M223" s="73">
        <f aca="true" t="shared" si="41" ref="M223:M230">L223+$M$4</f>
        <v>90</v>
      </c>
      <c r="N223" s="73">
        <f t="shared" si="40"/>
        <v>590</v>
      </c>
      <c r="O223" s="135">
        <f>N223+O222</f>
        <v>1187</v>
      </c>
      <c r="P223" s="73">
        <f>N223*EleTransferFrequencyAssumptions!G229</f>
        <v>590</v>
      </c>
      <c r="Q223" s="73">
        <f>P223+Q222</f>
        <v>1187</v>
      </c>
    </row>
    <row r="224" spans="1:17" ht="31.5">
      <c r="A224" s="487"/>
      <c r="B224" s="57"/>
      <c r="C224" s="26" t="s">
        <v>24</v>
      </c>
      <c r="D224" s="26">
        <f>DataSIzeAssumptions!B5</f>
        <v>25</v>
      </c>
      <c r="E224" s="27" t="s">
        <v>37</v>
      </c>
      <c r="F224" s="39" t="s">
        <v>34</v>
      </c>
      <c r="G224" s="40" t="s">
        <v>30</v>
      </c>
      <c r="H224" s="26" t="s">
        <v>41</v>
      </c>
      <c r="I224" s="41"/>
      <c r="J224" s="73" t="s">
        <v>146</v>
      </c>
      <c r="K224" s="73">
        <f>D224*EleTransferFrequencyAssumptions!D230*EleTransferFrequencyAssumptions!F230</f>
        <v>25</v>
      </c>
      <c r="L224" s="73">
        <f t="shared" si="39"/>
        <v>47</v>
      </c>
      <c r="M224" s="73">
        <f t="shared" si="41"/>
        <v>97</v>
      </c>
      <c r="N224" s="73">
        <f t="shared" si="40"/>
        <v>597</v>
      </c>
      <c r="O224" s="135">
        <f>N224+O223</f>
        <v>1784</v>
      </c>
      <c r="P224" s="73">
        <f>N224*EleTransferFrequencyAssumptions!G230</f>
        <v>597</v>
      </c>
      <c r="Q224" s="73">
        <f>P224+Q223</f>
        <v>1784</v>
      </c>
    </row>
    <row r="225" spans="1:17" ht="31.5">
      <c r="A225" s="487"/>
      <c r="B225" s="57"/>
      <c r="C225" s="26" t="s">
        <v>104</v>
      </c>
      <c r="D225" s="26">
        <f>DataSIzeAssumptions!B25</f>
        <v>150</v>
      </c>
      <c r="E225" s="27" t="s">
        <v>37</v>
      </c>
      <c r="F225" s="39" t="s">
        <v>41</v>
      </c>
      <c r="G225" s="40" t="s">
        <v>30</v>
      </c>
      <c r="H225" s="26" t="s">
        <v>34</v>
      </c>
      <c r="I225" s="41"/>
      <c r="J225" s="81" t="s">
        <v>212</v>
      </c>
      <c r="K225" s="73">
        <f>D225*EleTransferFrequencyAssumptions!D231*EleTransferFrequencyAssumptions!F231</f>
        <v>150</v>
      </c>
      <c r="L225" s="73">
        <f t="shared" si="39"/>
        <v>172</v>
      </c>
      <c r="M225" s="73">
        <f t="shared" si="41"/>
        <v>222</v>
      </c>
      <c r="N225" s="73">
        <f t="shared" si="40"/>
        <v>722</v>
      </c>
      <c r="O225" s="135">
        <f>N225+O224</f>
        <v>2506</v>
      </c>
      <c r="P225" s="73">
        <f>N225*EleTransferFrequencyAssumptions!G231</f>
        <v>722</v>
      </c>
      <c r="Q225" s="73">
        <f>P225+Q224</f>
        <v>2506</v>
      </c>
    </row>
    <row r="226" spans="1:17" ht="32.25" thickBot="1">
      <c r="A226" s="488"/>
      <c r="B226" s="57"/>
      <c r="C226" s="26" t="s">
        <v>31</v>
      </c>
      <c r="D226" s="26">
        <f>DataSIzeAssumptions!B15</f>
        <v>25</v>
      </c>
      <c r="E226" s="27" t="s">
        <v>37</v>
      </c>
      <c r="F226" s="39" t="s">
        <v>41</v>
      </c>
      <c r="G226" s="40" t="s">
        <v>30</v>
      </c>
      <c r="H226" s="26" t="s">
        <v>35</v>
      </c>
      <c r="I226" s="41" t="s">
        <v>28</v>
      </c>
      <c r="J226" s="87" t="s">
        <v>146</v>
      </c>
      <c r="K226" s="73">
        <f>D226*EleTransferFrequencyAssumptions!D232*EleTransferFrequencyAssumptions!F232</f>
        <v>25</v>
      </c>
      <c r="L226" s="73">
        <f t="shared" si="39"/>
        <v>47</v>
      </c>
      <c r="M226" s="73">
        <f t="shared" si="41"/>
        <v>97</v>
      </c>
      <c r="N226" s="73">
        <f t="shared" si="40"/>
        <v>597</v>
      </c>
      <c r="O226" s="335">
        <f>N226+O225</f>
        <v>3103</v>
      </c>
      <c r="P226" s="73">
        <f>N226*EleTransferFrequencyAssumptions!G232</f>
        <v>597</v>
      </c>
      <c r="Q226" s="327">
        <f>P226+Q225</f>
        <v>3103</v>
      </c>
    </row>
    <row r="227" spans="1:17" ht="31.5">
      <c r="A227" s="486" t="s">
        <v>335</v>
      </c>
      <c r="B227" s="55">
        <f>SUM(D227:D231)</f>
        <v>243</v>
      </c>
      <c r="C227" s="35" t="s">
        <v>0</v>
      </c>
      <c r="D227" s="35">
        <f>DataSIzeAssumptions!B15</f>
        <v>25</v>
      </c>
      <c r="E227" s="36" t="s">
        <v>37</v>
      </c>
      <c r="F227" s="37" t="s">
        <v>41</v>
      </c>
      <c r="G227" s="36" t="s">
        <v>30</v>
      </c>
      <c r="H227" s="35" t="s">
        <v>35</v>
      </c>
      <c r="I227" s="38" t="s">
        <v>28</v>
      </c>
      <c r="J227" s="71" t="s">
        <v>146</v>
      </c>
      <c r="K227" s="77">
        <f>D227*EleTransferFrequencyAssumptions!D223*EleTransferFrequencyAssumptions!F223</f>
        <v>25</v>
      </c>
      <c r="L227" s="71">
        <f t="shared" si="39"/>
        <v>47</v>
      </c>
      <c r="M227" s="71">
        <f t="shared" si="41"/>
        <v>97</v>
      </c>
      <c r="N227" s="77">
        <f t="shared" si="40"/>
        <v>597</v>
      </c>
      <c r="O227" s="134">
        <f>N227</f>
        <v>597</v>
      </c>
      <c r="P227" s="71">
        <f>N227*EleTransferFrequencyAssumptions!G223</f>
        <v>597</v>
      </c>
      <c r="Q227" s="78">
        <f>P227</f>
        <v>597</v>
      </c>
    </row>
    <row r="228" spans="1:17" ht="31.5">
      <c r="A228" s="487"/>
      <c r="B228" s="57"/>
      <c r="C228" s="26" t="s">
        <v>25</v>
      </c>
      <c r="D228" s="26">
        <f>DataSIzeAssumptions!B16</f>
        <v>18</v>
      </c>
      <c r="E228" s="27" t="s">
        <v>37</v>
      </c>
      <c r="F228" s="39" t="s">
        <v>41</v>
      </c>
      <c r="G228" s="40" t="s">
        <v>30</v>
      </c>
      <c r="H228" s="26" t="s">
        <v>34</v>
      </c>
      <c r="I228" s="41"/>
      <c r="J228" s="73" t="s">
        <v>211</v>
      </c>
      <c r="K228" s="79">
        <f>D228*EleTransferFrequencyAssumptions!D224*EleTransferFrequencyAssumptions!F224</f>
        <v>18</v>
      </c>
      <c r="L228" s="73">
        <f t="shared" si="39"/>
        <v>40</v>
      </c>
      <c r="M228" s="73">
        <f t="shared" si="41"/>
        <v>90</v>
      </c>
      <c r="N228" s="79">
        <f t="shared" si="40"/>
        <v>590</v>
      </c>
      <c r="O228" s="135">
        <f>N228+O227</f>
        <v>1187</v>
      </c>
      <c r="P228" s="73">
        <f>N228*EleTransferFrequencyAssumptions!G224</f>
        <v>590</v>
      </c>
      <c r="Q228" s="80">
        <f>P228+Q227</f>
        <v>1187</v>
      </c>
    </row>
    <row r="229" spans="1:17" ht="31.5">
      <c r="A229" s="487"/>
      <c r="B229" s="57"/>
      <c r="C229" s="26" t="s">
        <v>24</v>
      </c>
      <c r="D229" s="26">
        <f>DataSIzeAssumptions!B5</f>
        <v>25</v>
      </c>
      <c r="E229" s="27" t="s">
        <v>37</v>
      </c>
      <c r="F229" s="39" t="s">
        <v>34</v>
      </c>
      <c r="G229" s="40" t="s">
        <v>30</v>
      </c>
      <c r="H229" s="26" t="s">
        <v>41</v>
      </c>
      <c r="I229" s="41"/>
      <c r="J229" s="73" t="s">
        <v>146</v>
      </c>
      <c r="K229" s="79">
        <f>D229*EleTransferFrequencyAssumptions!D225*EleTransferFrequencyAssumptions!F225</f>
        <v>25</v>
      </c>
      <c r="L229" s="73">
        <f t="shared" si="39"/>
        <v>47</v>
      </c>
      <c r="M229" s="73">
        <f t="shared" si="41"/>
        <v>97</v>
      </c>
      <c r="N229" s="79">
        <f t="shared" si="40"/>
        <v>597</v>
      </c>
      <c r="O229" s="135">
        <f>N229+O228</f>
        <v>1784</v>
      </c>
      <c r="P229" s="73">
        <f>N229*EleTransferFrequencyAssumptions!G225</f>
        <v>597</v>
      </c>
      <c r="Q229" s="80">
        <f>P229+Q228</f>
        <v>1784</v>
      </c>
    </row>
    <row r="230" spans="1:17" ht="31.5">
      <c r="A230" s="487"/>
      <c r="B230" s="57"/>
      <c r="C230" s="26" t="s">
        <v>104</v>
      </c>
      <c r="D230" s="26">
        <f>DataSIzeAssumptions!B25</f>
        <v>150</v>
      </c>
      <c r="E230" s="27" t="s">
        <v>37</v>
      </c>
      <c r="F230" s="39" t="s">
        <v>41</v>
      </c>
      <c r="G230" s="40" t="s">
        <v>30</v>
      </c>
      <c r="H230" s="26" t="s">
        <v>34</v>
      </c>
      <c r="I230" s="41"/>
      <c r="J230" s="81" t="s">
        <v>212</v>
      </c>
      <c r="K230" s="79">
        <f>D230*EleTransferFrequencyAssumptions!D226*EleTransferFrequencyAssumptions!F226</f>
        <v>150</v>
      </c>
      <c r="L230" s="73">
        <f t="shared" si="39"/>
        <v>172</v>
      </c>
      <c r="M230" s="73">
        <f t="shared" si="41"/>
        <v>222</v>
      </c>
      <c r="N230" s="79">
        <f t="shared" si="40"/>
        <v>722</v>
      </c>
      <c r="O230" s="135">
        <f>N230+O229</f>
        <v>2506</v>
      </c>
      <c r="P230" s="81">
        <f>N230*EleTransferFrequencyAssumptions!G226</f>
        <v>722</v>
      </c>
      <c r="Q230" s="83">
        <f>P230+Q229</f>
        <v>2506</v>
      </c>
    </row>
    <row r="231" spans="1:17" ht="32.25" thickBot="1">
      <c r="A231" s="487"/>
      <c r="B231" s="98"/>
      <c r="C231" s="31" t="s">
        <v>31</v>
      </c>
      <c r="D231" s="31">
        <f>DataSIzeAssumptions!B15</f>
        <v>25</v>
      </c>
      <c r="E231" s="32" t="s">
        <v>37</v>
      </c>
      <c r="F231" s="42" t="s">
        <v>41</v>
      </c>
      <c r="G231" s="43" t="s">
        <v>30</v>
      </c>
      <c r="H231" s="31" t="s">
        <v>35</v>
      </c>
      <c r="I231" s="44" t="s">
        <v>28</v>
      </c>
      <c r="J231" s="75" t="s">
        <v>146</v>
      </c>
      <c r="K231" s="85">
        <f>D231*EleTransferFrequencyAssumptions!D227*EleTransferFrequencyAssumptions!F227</f>
        <v>25</v>
      </c>
      <c r="L231" s="75">
        <f t="shared" si="39"/>
        <v>47</v>
      </c>
      <c r="M231" s="75">
        <f>L231+$M$4</f>
        <v>97</v>
      </c>
      <c r="N231" s="85">
        <f t="shared" si="40"/>
        <v>597</v>
      </c>
      <c r="O231" s="136">
        <f>N231+O230</f>
        <v>3103</v>
      </c>
      <c r="P231" s="75">
        <f>N231*EleTransferFrequencyAssumptions!G227</f>
        <v>597</v>
      </c>
      <c r="Q231" s="86">
        <f>P231+Q230</f>
        <v>3103</v>
      </c>
    </row>
    <row r="232" spans="1:17" ht="15.75" thickBot="1">
      <c r="A232" s="497" t="s">
        <v>167</v>
      </c>
      <c r="B232" s="498"/>
      <c r="C232" s="498"/>
      <c r="D232" s="498"/>
      <c r="E232" s="498"/>
      <c r="F232" s="498"/>
      <c r="G232" s="498"/>
      <c r="H232" s="498"/>
      <c r="I232" s="498"/>
      <c r="J232" s="498"/>
      <c r="K232" s="498"/>
      <c r="L232" s="498"/>
      <c r="M232" s="498"/>
      <c r="N232" s="498"/>
      <c r="O232" s="498"/>
      <c r="P232" s="498"/>
      <c r="Q232" s="543"/>
    </row>
    <row r="233" spans="1:17" ht="15.75" thickBot="1">
      <c r="A233" s="489" t="s">
        <v>168</v>
      </c>
      <c r="B233" s="490"/>
      <c r="C233" s="490"/>
      <c r="D233" s="490"/>
      <c r="E233" s="490"/>
      <c r="F233" s="490"/>
      <c r="G233" s="490"/>
      <c r="H233" s="490"/>
      <c r="I233" s="490"/>
      <c r="J233" s="490"/>
      <c r="K233" s="490"/>
      <c r="L233" s="490"/>
      <c r="M233" s="490"/>
      <c r="N233" s="490"/>
      <c r="O233" s="490"/>
      <c r="P233" s="490"/>
      <c r="Q233" s="517"/>
    </row>
    <row r="234" spans="1:17" ht="72.75" customHeight="1">
      <c r="A234" s="260" t="s">
        <v>339</v>
      </c>
      <c r="B234" s="57">
        <f>SUM(D234:D239)</f>
        <v>150</v>
      </c>
      <c r="C234" s="48" t="s">
        <v>81</v>
      </c>
      <c r="D234" s="49">
        <f>DataSIzeAssumptions!B5</f>
        <v>25</v>
      </c>
      <c r="E234" s="48" t="s">
        <v>84</v>
      </c>
      <c r="F234" s="49" t="s">
        <v>38</v>
      </c>
      <c r="G234" s="48" t="s">
        <v>85</v>
      </c>
      <c r="H234" s="49" t="s">
        <v>41</v>
      </c>
      <c r="I234" s="50" t="s">
        <v>389</v>
      </c>
      <c r="J234" s="71" t="s">
        <v>95</v>
      </c>
      <c r="K234" s="71">
        <f>D234*EleTransferFrequencyAssumptions!D235*EleTransferFrequencyAssumptions!F235</f>
        <v>25</v>
      </c>
      <c r="L234" s="71">
        <f aca="true" t="shared" si="42" ref="L234:L239">K234+$L$4</f>
        <v>47</v>
      </c>
      <c r="M234" s="71">
        <f aca="true" t="shared" si="43" ref="M234:M239">L234+$M$4</f>
        <v>97</v>
      </c>
      <c r="N234" s="71">
        <f aca="true" t="shared" si="44" ref="N234:N239">M234+$N$4</f>
        <v>597</v>
      </c>
      <c r="O234" s="134">
        <f>N234+O233</f>
        <v>597</v>
      </c>
      <c r="P234" s="71">
        <f>N234*EleTransferFrequencyAssumptions!G235</f>
        <v>597</v>
      </c>
      <c r="Q234" s="71">
        <f>P234+Q233</f>
        <v>597</v>
      </c>
    </row>
    <row r="235" spans="1:20" ht="32.25" thickBot="1">
      <c r="A235" s="259"/>
      <c r="B235" s="57"/>
      <c r="C235" s="33" t="s">
        <v>321</v>
      </c>
      <c r="D235" s="249">
        <f>DataSIzeAssumptions!B15</f>
        <v>25</v>
      </c>
      <c r="E235" s="33" t="s">
        <v>84</v>
      </c>
      <c r="F235" s="249" t="s">
        <v>41</v>
      </c>
      <c r="G235" s="33" t="s">
        <v>85</v>
      </c>
      <c r="H235" s="249" t="s">
        <v>38</v>
      </c>
      <c r="I235" s="329"/>
      <c r="J235" s="96" t="s">
        <v>146</v>
      </c>
      <c r="K235" s="75">
        <f>D235*EleTransferFrequencyAssumptions!D236*EleTransferFrequencyAssumptions!F236</f>
        <v>25</v>
      </c>
      <c r="L235" s="75">
        <f t="shared" si="42"/>
        <v>47</v>
      </c>
      <c r="M235" s="75">
        <f t="shared" si="43"/>
        <v>97</v>
      </c>
      <c r="N235" s="75">
        <f t="shared" si="44"/>
        <v>597</v>
      </c>
      <c r="O235" s="333">
        <f>N235+O234</f>
        <v>1194</v>
      </c>
      <c r="P235" s="75">
        <f>N235*EleTransferFrequencyAssumptions!G236</f>
        <v>597</v>
      </c>
      <c r="Q235" s="334">
        <f>P235+Q234</f>
        <v>1194</v>
      </c>
      <c r="T235" s="2">
        <f>Q235</f>
        <v>1194</v>
      </c>
    </row>
    <row r="236" spans="1:17" ht="31.5">
      <c r="A236" s="486" t="s">
        <v>340</v>
      </c>
      <c r="B236" s="57"/>
      <c r="C236" s="48" t="s">
        <v>82</v>
      </c>
      <c r="D236" s="49">
        <f>DataSIzeAssumptions!B5</f>
        <v>25</v>
      </c>
      <c r="E236" s="48" t="s">
        <v>84</v>
      </c>
      <c r="F236" s="49" t="s">
        <v>38</v>
      </c>
      <c r="G236" s="48" t="s">
        <v>85</v>
      </c>
      <c r="H236" s="49" t="s">
        <v>41</v>
      </c>
      <c r="I236" s="50"/>
      <c r="J236" s="71" t="s">
        <v>95</v>
      </c>
      <c r="K236" s="71">
        <f>D236*EleTransferFrequencyAssumptions!D237*EleTransferFrequencyAssumptions!F237</f>
        <v>25</v>
      </c>
      <c r="L236" s="71">
        <f t="shared" si="42"/>
        <v>47</v>
      </c>
      <c r="M236" s="71">
        <f t="shared" si="43"/>
        <v>97</v>
      </c>
      <c r="N236" s="71">
        <f t="shared" si="44"/>
        <v>597</v>
      </c>
      <c r="O236" s="134">
        <f>N236</f>
        <v>597</v>
      </c>
      <c r="P236" s="71">
        <f>N236*EleTransferFrequencyAssumptions!G237</f>
        <v>597</v>
      </c>
      <c r="Q236" s="71">
        <f>P236</f>
        <v>597</v>
      </c>
    </row>
    <row r="237" spans="1:20" ht="32.25" thickBot="1">
      <c r="A237" s="488"/>
      <c r="B237" s="57"/>
      <c r="C237" s="33" t="s">
        <v>321</v>
      </c>
      <c r="D237" s="249">
        <f>DataSIzeAssumptions!B15</f>
        <v>25</v>
      </c>
      <c r="E237" s="33" t="s">
        <v>84</v>
      </c>
      <c r="F237" s="249" t="s">
        <v>41</v>
      </c>
      <c r="G237" s="33" t="s">
        <v>85</v>
      </c>
      <c r="H237" s="249" t="s">
        <v>38</v>
      </c>
      <c r="I237" s="54"/>
      <c r="J237" s="75" t="s">
        <v>146</v>
      </c>
      <c r="K237" s="75">
        <f>D237*EleTransferFrequencyAssumptions!D238*EleTransferFrequencyAssumptions!F238</f>
        <v>25</v>
      </c>
      <c r="L237" s="75">
        <f t="shared" si="42"/>
        <v>47</v>
      </c>
      <c r="M237" s="75">
        <f t="shared" si="43"/>
        <v>97</v>
      </c>
      <c r="N237" s="75">
        <f t="shared" si="44"/>
        <v>597</v>
      </c>
      <c r="O237" s="333">
        <f>N237+O236</f>
        <v>1194</v>
      </c>
      <c r="P237" s="75">
        <f>N237*EleTransferFrequencyAssumptions!G238</f>
        <v>597</v>
      </c>
      <c r="Q237" s="334">
        <f>P237+Q236</f>
        <v>1194</v>
      </c>
      <c r="T237" s="2">
        <f>Q237</f>
        <v>1194</v>
      </c>
    </row>
    <row r="238" spans="1:17" ht="31.5">
      <c r="A238" s="495" t="s">
        <v>341</v>
      </c>
      <c r="B238" s="57"/>
      <c r="C238" s="48" t="s">
        <v>83</v>
      </c>
      <c r="D238" s="49">
        <f>DataSIzeAssumptions!B5</f>
        <v>25</v>
      </c>
      <c r="E238" s="48" t="s">
        <v>84</v>
      </c>
      <c r="F238" s="49" t="s">
        <v>38</v>
      </c>
      <c r="G238" s="48" t="s">
        <v>85</v>
      </c>
      <c r="H238" s="49" t="s">
        <v>41</v>
      </c>
      <c r="I238" s="50"/>
      <c r="J238" s="71" t="s">
        <v>95</v>
      </c>
      <c r="K238" s="71">
        <f>D238*EleTransferFrequencyAssumptions!D239*EleTransferFrequencyAssumptions!F239</f>
        <v>25</v>
      </c>
      <c r="L238" s="71">
        <f t="shared" si="42"/>
        <v>47</v>
      </c>
      <c r="M238" s="71">
        <f t="shared" si="43"/>
        <v>97</v>
      </c>
      <c r="N238" s="71">
        <f t="shared" si="44"/>
        <v>597</v>
      </c>
      <c r="O238" s="134">
        <f>N238</f>
        <v>597</v>
      </c>
      <c r="P238" s="71">
        <f>N238*EleTransferFrequencyAssumptions!G239</f>
        <v>597</v>
      </c>
      <c r="Q238" s="71">
        <f>P238</f>
        <v>597</v>
      </c>
    </row>
    <row r="239" spans="1:20" ht="32.25" thickBot="1">
      <c r="A239" s="496"/>
      <c r="B239" s="98"/>
      <c r="C239" s="43" t="s">
        <v>321</v>
      </c>
      <c r="D239" s="53">
        <f>DataSIzeAssumptions!B15</f>
        <v>25</v>
      </c>
      <c r="E239" s="43" t="s">
        <v>84</v>
      </c>
      <c r="F239" s="53" t="s">
        <v>41</v>
      </c>
      <c r="G239" s="43" t="s">
        <v>85</v>
      </c>
      <c r="H239" s="53" t="s">
        <v>38</v>
      </c>
      <c r="I239" s="54"/>
      <c r="J239" s="75" t="s">
        <v>146</v>
      </c>
      <c r="K239" s="75">
        <f>D239*EleTransferFrequencyAssumptions!D240*EleTransferFrequencyAssumptions!F240</f>
        <v>25</v>
      </c>
      <c r="L239" s="75">
        <f t="shared" si="42"/>
        <v>47</v>
      </c>
      <c r="M239" s="75">
        <f t="shared" si="43"/>
        <v>97</v>
      </c>
      <c r="N239" s="75">
        <f t="shared" si="44"/>
        <v>597</v>
      </c>
      <c r="O239" s="333">
        <f>N239+O238</f>
        <v>1194</v>
      </c>
      <c r="P239" s="75">
        <f>N239*EleTransferFrequencyAssumptions!G240</f>
        <v>597</v>
      </c>
      <c r="Q239" s="334">
        <f>P239+Q238</f>
        <v>1194</v>
      </c>
      <c r="T239" s="2">
        <f>O239</f>
        <v>1194</v>
      </c>
    </row>
    <row r="240" spans="1:17" ht="15.75" thickBot="1">
      <c r="A240" s="491" t="s">
        <v>36</v>
      </c>
      <c r="B240" s="492"/>
      <c r="C240" s="492"/>
      <c r="D240" s="492"/>
      <c r="E240" s="492"/>
      <c r="F240" s="492"/>
      <c r="G240" s="492"/>
      <c r="H240" s="492"/>
      <c r="I240" s="492"/>
      <c r="J240" s="492"/>
      <c r="K240" s="492"/>
      <c r="L240" s="492"/>
      <c r="M240" s="492"/>
      <c r="N240" s="492"/>
      <c r="O240" s="492"/>
      <c r="P240" s="492"/>
      <c r="Q240" s="518"/>
    </row>
    <row r="241" spans="1:17" ht="31.5">
      <c r="A241" s="487" t="s">
        <v>342</v>
      </c>
      <c r="B241" s="57">
        <f>SUM(D241:D242)</f>
        <v>43</v>
      </c>
      <c r="C241" s="30" t="s">
        <v>0</v>
      </c>
      <c r="D241" s="30">
        <f>DataSIzeAssumptions!B15</f>
        <v>25</v>
      </c>
      <c r="E241" s="29" t="s">
        <v>37</v>
      </c>
      <c r="F241" s="28" t="s">
        <v>41</v>
      </c>
      <c r="G241" s="29" t="s">
        <v>30</v>
      </c>
      <c r="H241" s="30" t="s">
        <v>35</v>
      </c>
      <c r="I241" s="46" t="s">
        <v>28</v>
      </c>
      <c r="J241" s="71" t="s">
        <v>95</v>
      </c>
      <c r="K241" s="71">
        <f>D241*EleTransferFrequencyAssumptions!D242*EleTransferFrequencyAssumptions!F242</f>
        <v>25</v>
      </c>
      <c r="L241" s="71">
        <f aca="true" t="shared" si="45" ref="L241:L247">K241+$L$4</f>
        <v>47</v>
      </c>
      <c r="M241" s="71">
        <f aca="true" t="shared" si="46" ref="M241:M247">L241+$M$4</f>
        <v>97</v>
      </c>
      <c r="N241" s="71">
        <f aca="true" t="shared" si="47" ref="N241:N247">M241+$N$4</f>
        <v>597</v>
      </c>
      <c r="O241" s="134">
        <f>N241</f>
        <v>597</v>
      </c>
      <c r="P241" s="71">
        <f>N241*EleTransferFrequencyAssumptions!G242</f>
        <v>597</v>
      </c>
      <c r="Q241" s="71">
        <f>P241</f>
        <v>597</v>
      </c>
    </row>
    <row r="242" spans="1:17" ht="32.25" thickBot="1">
      <c r="A242" s="488"/>
      <c r="B242" s="98"/>
      <c r="C242" s="31" t="s">
        <v>25</v>
      </c>
      <c r="D242" s="31">
        <f>DataSIzeAssumptions!B16</f>
        <v>18</v>
      </c>
      <c r="E242" s="32" t="s">
        <v>37</v>
      </c>
      <c r="F242" s="42" t="s">
        <v>41</v>
      </c>
      <c r="G242" s="43" t="s">
        <v>30</v>
      </c>
      <c r="H242" s="31" t="s">
        <v>34</v>
      </c>
      <c r="I242" s="44"/>
      <c r="J242" s="75" t="s">
        <v>106</v>
      </c>
      <c r="K242" s="75">
        <f>D242*EleTransferFrequencyAssumptions!D243*EleTransferFrequencyAssumptions!F243</f>
        <v>18</v>
      </c>
      <c r="L242" s="75">
        <f t="shared" si="45"/>
        <v>40</v>
      </c>
      <c r="M242" s="75">
        <f t="shared" si="46"/>
        <v>90</v>
      </c>
      <c r="N242" s="75">
        <f t="shared" si="47"/>
        <v>590</v>
      </c>
      <c r="O242" s="136">
        <f>N242+O241</f>
        <v>1187</v>
      </c>
      <c r="P242" s="75">
        <f>N242*EleTransferFrequencyAssumptions!G243</f>
        <v>590</v>
      </c>
      <c r="Q242" s="76">
        <f>P242+Q241</f>
        <v>1187</v>
      </c>
    </row>
    <row r="243" spans="1:17" ht="31.5">
      <c r="A243" s="486" t="s">
        <v>310</v>
      </c>
      <c r="B243" s="55">
        <f>SUM(D243:D247)</f>
        <v>243</v>
      </c>
      <c r="C243" s="35" t="s">
        <v>0</v>
      </c>
      <c r="D243" s="35">
        <f>DataSIzeAssumptions!B15</f>
        <v>25</v>
      </c>
      <c r="E243" s="36" t="s">
        <v>37</v>
      </c>
      <c r="F243" s="37" t="s">
        <v>41</v>
      </c>
      <c r="G243" s="36" t="s">
        <v>30</v>
      </c>
      <c r="H243" s="35" t="s">
        <v>35</v>
      </c>
      <c r="I243" s="38" t="s">
        <v>28</v>
      </c>
      <c r="J243" s="71" t="s">
        <v>146</v>
      </c>
      <c r="K243" s="77">
        <f>D243*EleTransferFrequencyAssumptions!D244*EleTransferFrequencyAssumptions!F244</f>
        <v>25</v>
      </c>
      <c r="L243" s="71">
        <f t="shared" si="45"/>
        <v>47</v>
      </c>
      <c r="M243" s="71">
        <f t="shared" si="46"/>
        <v>97</v>
      </c>
      <c r="N243" s="77">
        <f t="shared" si="47"/>
        <v>597</v>
      </c>
      <c r="O243" s="134">
        <f>N243</f>
        <v>597</v>
      </c>
      <c r="P243" s="71">
        <f>N243*EleTransferFrequencyAssumptions!G244</f>
        <v>597</v>
      </c>
      <c r="Q243" s="78">
        <f>P243</f>
        <v>597</v>
      </c>
    </row>
    <row r="244" spans="1:17" ht="31.5">
      <c r="A244" s="487"/>
      <c r="B244" s="57"/>
      <c r="C244" s="26" t="s">
        <v>25</v>
      </c>
      <c r="D244" s="26">
        <f>DataSIzeAssumptions!B16</f>
        <v>18</v>
      </c>
      <c r="E244" s="27" t="s">
        <v>37</v>
      </c>
      <c r="F244" s="39" t="s">
        <v>41</v>
      </c>
      <c r="G244" s="40" t="s">
        <v>30</v>
      </c>
      <c r="H244" s="26" t="s">
        <v>34</v>
      </c>
      <c r="I244" s="41"/>
      <c r="J244" s="73" t="s">
        <v>211</v>
      </c>
      <c r="K244" s="79">
        <f>D244*EleTransferFrequencyAssumptions!D245*EleTransferFrequencyAssumptions!F245</f>
        <v>18</v>
      </c>
      <c r="L244" s="73">
        <f t="shared" si="45"/>
        <v>40</v>
      </c>
      <c r="M244" s="73">
        <f t="shared" si="46"/>
        <v>90</v>
      </c>
      <c r="N244" s="79">
        <f t="shared" si="47"/>
        <v>590</v>
      </c>
      <c r="O244" s="135">
        <f>N244+O243</f>
        <v>1187</v>
      </c>
      <c r="P244" s="73">
        <f>N244*EleTransferFrequencyAssumptions!G245</f>
        <v>590</v>
      </c>
      <c r="Q244" s="80">
        <f>P244+Q243</f>
        <v>1187</v>
      </c>
    </row>
    <row r="245" spans="1:17" ht="31.5">
      <c r="A245" s="487"/>
      <c r="B245" s="57"/>
      <c r="C245" s="26" t="s">
        <v>24</v>
      </c>
      <c r="D245" s="26">
        <f>DataSIzeAssumptions!B5</f>
        <v>25</v>
      </c>
      <c r="E245" s="27" t="s">
        <v>37</v>
      </c>
      <c r="F245" s="39" t="s">
        <v>34</v>
      </c>
      <c r="G245" s="40" t="s">
        <v>30</v>
      </c>
      <c r="H245" s="26" t="s">
        <v>41</v>
      </c>
      <c r="I245" s="41"/>
      <c r="J245" s="73" t="s">
        <v>146</v>
      </c>
      <c r="K245" s="79">
        <f>D245*EleTransferFrequencyAssumptions!D246*EleTransferFrequencyAssumptions!F246</f>
        <v>25</v>
      </c>
      <c r="L245" s="73">
        <f t="shared" si="45"/>
        <v>47</v>
      </c>
      <c r="M245" s="73">
        <f t="shared" si="46"/>
        <v>97</v>
      </c>
      <c r="N245" s="79">
        <f t="shared" si="47"/>
        <v>597</v>
      </c>
      <c r="O245" s="135">
        <f>N245+O244</f>
        <v>1784</v>
      </c>
      <c r="P245" s="73">
        <f>N245*EleTransferFrequencyAssumptions!G246</f>
        <v>597</v>
      </c>
      <c r="Q245" s="80">
        <f>P245+Q244</f>
        <v>1784</v>
      </c>
    </row>
    <row r="246" spans="1:17" ht="31.5">
      <c r="A246" s="487"/>
      <c r="B246" s="57"/>
      <c r="C246" s="26" t="s">
        <v>104</v>
      </c>
      <c r="D246" s="26">
        <f>DataSIzeAssumptions!B25</f>
        <v>150</v>
      </c>
      <c r="E246" s="27" t="s">
        <v>37</v>
      </c>
      <c r="F246" s="39" t="s">
        <v>41</v>
      </c>
      <c r="G246" s="40" t="s">
        <v>30</v>
      </c>
      <c r="H246" s="26" t="s">
        <v>34</v>
      </c>
      <c r="I246" s="41"/>
      <c r="J246" s="81" t="s">
        <v>212</v>
      </c>
      <c r="K246" s="79">
        <f>D246*EleTransferFrequencyAssumptions!D247*EleTransferFrequencyAssumptions!F247</f>
        <v>150</v>
      </c>
      <c r="L246" s="73">
        <f t="shared" si="45"/>
        <v>172</v>
      </c>
      <c r="M246" s="73">
        <f t="shared" si="46"/>
        <v>222</v>
      </c>
      <c r="N246" s="79">
        <f t="shared" si="47"/>
        <v>722</v>
      </c>
      <c r="O246" s="135">
        <f>N246+O245</f>
        <v>2506</v>
      </c>
      <c r="P246" s="81">
        <f>N246*EleTransferFrequencyAssumptions!G247</f>
        <v>722</v>
      </c>
      <c r="Q246" s="83">
        <f>P246+Q245</f>
        <v>2506</v>
      </c>
    </row>
    <row r="247" spans="1:21" ht="32.25" thickBot="1">
      <c r="A247" s="488"/>
      <c r="B247" s="98"/>
      <c r="C247" s="31" t="s">
        <v>31</v>
      </c>
      <c r="D247" s="31">
        <f>DataSIzeAssumptions!B15</f>
        <v>25</v>
      </c>
      <c r="E247" s="32" t="s">
        <v>37</v>
      </c>
      <c r="F247" s="42" t="s">
        <v>41</v>
      </c>
      <c r="G247" s="43" t="s">
        <v>30</v>
      </c>
      <c r="H247" s="31" t="s">
        <v>35</v>
      </c>
      <c r="I247" s="44" t="s">
        <v>28</v>
      </c>
      <c r="J247" s="75" t="s">
        <v>146</v>
      </c>
      <c r="K247" s="85">
        <f>D247*EleTransferFrequencyAssumptions!D248*EleTransferFrequencyAssumptions!F248</f>
        <v>25</v>
      </c>
      <c r="L247" s="75">
        <f t="shared" si="45"/>
        <v>47</v>
      </c>
      <c r="M247" s="75">
        <f t="shared" si="46"/>
        <v>97</v>
      </c>
      <c r="N247" s="85">
        <f t="shared" si="47"/>
        <v>597</v>
      </c>
      <c r="O247" s="136">
        <f>N247+O246</f>
        <v>3103</v>
      </c>
      <c r="P247" s="75">
        <f>N247*EleTransferFrequencyAssumptions!G248</f>
        <v>597</v>
      </c>
      <c r="Q247" s="86">
        <f>P247+Q246</f>
        <v>3103</v>
      </c>
      <c r="R247" t="s">
        <v>382</v>
      </c>
      <c r="T247">
        <v>27</v>
      </c>
      <c r="U247" t="s">
        <v>378</v>
      </c>
    </row>
    <row r="248" spans="1:21" ht="45">
      <c r="A248" s="417" t="s">
        <v>120</v>
      </c>
      <c r="B248" s="418"/>
      <c r="C248" s="419"/>
      <c r="D248" s="420"/>
      <c r="E248" s="419"/>
      <c r="F248" s="419"/>
      <c r="G248" s="419"/>
      <c r="H248" s="419"/>
      <c r="I248" s="419"/>
      <c r="J248" s="419"/>
      <c r="K248" s="421">
        <f>K13+K12+K14+K15+K11+K10+K9+K8+K7+K6+K37+K38+K46+K47+K59+K79+K78+K80+K81+K82+K83+K84+K85+K86+K96+K97+K107+K106+K108+K125+K126+K127+K128+K129+K139+K152+K165+K166+K183+K184+K185+K201+K202+K203+K219+K218+K220+K234+K235+K236+K237+K238+K239</f>
        <v>303880</v>
      </c>
      <c r="L248" s="421">
        <f>L13+L12+L14+L15+L11+L10+L9+L8+L7+L6+L37+L38+L46+L47+L59+L79+L78+L80+L81+L82+L83+L84+L85+L86+L96+L97+L107+L106+L108+L125+L126+L127+L128+L129+L139+L152+L165+L166+L183+L184+L185+L201+L202+L203+L219+L218+L220+L234+L235+L236+L237+L238+L239</f>
        <v>305024</v>
      </c>
      <c r="M248" s="421">
        <f>M13+M12+M14+M15+M11+M10+M9+M8+M7+M6+M37+M38+M46+M47+M59+M79+M78+M80+M81+M82+M83+M84+M85+M86+M96+M97+M107+M106+M108+M125+M126+M127+M128+M129+M139+M152+M165+M166+M183+M184+M185+M201+M202+M203+M219+M218+M220+M234+M235+M236+M237+M238+M239</f>
        <v>307674</v>
      </c>
      <c r="N248" s="421"/>
      <c r="O248" s="421">
        <f>O13+O15+O38+O47+O59+O80+O82+O86+O97+O107+O108+O127+O129+O139+O152+O166+O183+O185+O201+O203+O220+O235+O237+O239</f>
        <v>332980</v>
      </c>
      <c r="P248" s="421"/>
      <c r="Q248" s="421">
        <f>Q13+Q15+Q38+Q47+Q59+Q80+Q82+Q86+Q97+Q108+Q127+Q129+Q139+Q152+Q166+Q185+Q201+Q203+Q220+Q235+Q237+Q239</f>
        <v>1287624</v>
      </c>
      <c r="R248" s="454">
        <f>Q248/1024</f>
        <v>1257.4453125</v>
      </c>
      <c r="S248" s="455">
        <f>R248/1024</f>
        <v>1.2279739379882812</v>
      </c>
      <c r="T248" s="454">
        <f>S248*T247*1000000/1024</f>
        <v>32378.219068050385</v>
      </c>
      <c r="U248" s="464">
        <f>T248/1024</f>
        <v>31.619354558642954</v>
      </c>
    </row>
    <row r="249" spans="1:21" ht="45.75" thickBot="1">
      <c r="A249" s="422" t="s">
        <v>121</v>
      </c>
      <c r="B249" s="423"/>
      <c r="C249" s="424"/>
      <c r="D249" s="425"/>
      <c r="E249" s="424"/>
      <c r="F249" s="424"/>
      <c r="G249" s="424"/>
      <c r="H249" s="424"/>
      <c r="I249" s="424"/>
      <c r="J249" s="424"/>
      <c r="K249" s="426">
        <f>K242+K241+K247+K246+K245+K244+K243+K239+K238+K237+K235+K236+K234+K231+K230+K229+K228+K227+K226+K225+K224+K223+K222+K220+K219+K218+K216+K215+K214+K213+K212+K211+K210+K209+K208+K207+K206+K205+K203+K202+K201+K193+K192+K198+K197+K196+K195+K194+K191+K190+K189+K188+K187+K185+K183+K184+K169+K168+K176+K175+K174+K173+K172+K171+K170+K181+K180+K179+K178+K177+K166+K165+K163+K162+K161+K160+K159+K158+K157+K156+K155+K154+K152+K150+K149+K148+K147+K146+K145+K144+K143+K142+K141+K139+K132+K131+K137+K136+K135+K134+K133+K127+K126+K125+K129+K128+K123+K122+K121+K120+K119+K118+K117+K116+K115+K114+K113+K112+K111+K110+K108+K107+K106+K103+K102+K101+K100+K99+K97+K96+K90+K89+K84+K83+K88+K86+K85+K82+K81+K80+K79+K78+K74+K73+K72+K71+K70+K65+K64+K63+K62+K61+K59+K44+K46+K47+K53+K52+K51+K50+K49+K44+K43+K42+K41+K40+K38+K37+K35+K34+K33+K32+K31+K25+K24+K23+K22+K21+K20+K18+K17+K19+K30+K29+K28+K27+K26+K15+K14+K13+K12+K11+K10+K9+K8+K7+K6</f>
        <v>310262</v>
      </c>
      <c r="L249" s="426">
        <f>L242+L241+L247+L246+L245+L244+L243+L239+L238+L237+L235+L236+L234+L231+L230+L229+L228+L227+L226+L225+L224+L223+L222+L220+L219+L218+L216+L215+L214+L213+L212+L211+L210+L209+L208+L207+L206+L205+L203+L202+L201+L193+L192+L198+L197+L196+L195+L194+L191+L190+L189+L188+L187+L185+L183+L184+L169+L168+L176+L175+L174+L173+L172+L171+L170+L181+L180+L179+L178+L177+L166+L165+L163+L162+L161+L160+L159+L158+L157+L156+L155+L154+L152+L150+L149+L148+L147+L146+L145+L144+L143+L142+L141+L139+L132+L131+L137+L136+L135+L134+L133+L127+L126+L125+L129+L128+L123+L122+L121+L120+L119+L118+L117+L116+L115+L114+L113+L112+L111+L110+L108+L107+L106+L103+L102+L101+L100+L99+L97+L96+L90+L89+L84+L83+L88+L86+L85+L82+L81+L80+L79+L78+L74+L73+L72+L71+L70+L65+L64+L63+L62+L61+L59+L44+L46+L47+L53+L52+L51+L50+L49+L44+L43+L42+L41+L40+L38+L37+L35+L34+L33+L32+L31+L25+L24+L23+L22+L21+L20+L18+L17+L19+L30+L29+L28+L27+L26+L15+L14+L13+L12+L11+L10+L9+L8+L7+L6</f>
        <v>314574</v>
      </c>
      <c r="M249" s="426">
        <f>M242+M241+M247+M246+M245+M244+M243+M239+M238+M237+M235+M236+M234+M231+M230+M229+M228+M227+M226+M225+M224+M223+M222+M220+M219+M218+M216+M215+M214+M213+M212+M211+M210+M209+M208+M207+M206+M205+M203+M202+M201+M193+M192+M198+M197+M196+M195+M194+M191+M190+M189+M188+M187+M185+M183+M184+M169+M168+M176+M175+M174+M173+M172+M171+M170+M181+M180+M179+M178+M177+M166+M165+M163+M162+M161+M160+M159+M158+M157+M156+M155+M154+M152+M150+M149+M148+M147+M146+M145+M144+M143+M142+M141+M139+M132+M131+M137+M136+M135+M134+M133+M127+M126+M125+M129+M128+M123+M122+M121+M120+M119+M118+M117+M116+M115+M114+M113+M112+M111+M110+M108+M107+M106+M103+M102+M101+M100+M99+M97+M96+M90+M89+M84+M83+M88+M86+M85+M82+M81+M80+M79+M78+M74+M73+M72+M71+M70+M65+M64+M63+M62+M61+M59+M44+M46+M47+M53+M52+M51+M50+M49+M44+M43+M42+M41+M40+M38+M37+M35+M34+M33+M32+M31+M25+M24+M23+M22+M21+M20+M18+M17+M19+M30+M29+M28+M27+M26+M15+M14+M13+M12+M11+M10+M9+M8+M7+M6</f>
        <v>324424</v>
      </c>
      <c r="N249" s="426"/>
      <c r="O249" s="426">
        <f>O13+O15+O18+O25+O30+O35+O38+O44+O47+O53+O59+O65+O74+O80+O82+O86+O97+O103+O107+O108+O111+O116+O118+O123+O127+O129+O132+O137+O139+O145+O150+O152+O158+O163+O166+O169+O176+O181+O183+O185+O191+O193+O198+O201+O203+O209+O211+O216+O220+O226+O231+O235+O237+O239+O242+O247</f>
        <v>419342</v>
      </c>
      <c r="P249" s="426"/>
      <c r="Q249" s="426">
        <f>Q13+Q15+Q18+Q25+Q30+Q35+Q38+Q44+Q47+Q53+Q59+Q65+Q74+Q80+Q82+Q86+Q97+Q103+Q108+Q111+Q116+Q118+Q123+Q127+Q129+Q132+Q137+Q139+Q145+Q150+Q152+Q158+Q163+Q166+Q169+Q176+Q181+Q183+Q185+Q191+Q193+Q198+Q201+Q203+Q209+Q211+Q216+Q220+Q226+Q231+Q235+Q237+Q239+Q242+Q247</f>
        <v>1375180</v>
      </c>
      <c r="R249" s="456">
        <f>Q249/1024</f>
        <v>1342.94921875</v>
      </c>
      <c r="S249" s="457">
        <f>R249/1024</f>
        <v>1.3114738464355469</v>
      </c>
      <c r="T249" s="465">
        <f>S249*T247*1000000/1024</f>
        <v>34579.87681031227</v>
      </c>
      <c r="U249" s="466">
        <f>T249/1024</f>
        <v>33.76941094757058</v>
      </c>
    </row>
    <row r="250" spans="18:21" ht="15">
      <c r="R250" s="459" t="s">
        <v>377</v>
      </c>
      <c r="S250" s="461" t="s">
        <v>376</v>
      </c>
      <c r="T250" s="467" t="s">
        <v>379</v>
      </c>
      <c r="U250" s="464" t="s">
        <v>381</v>
      </c>
    </row>
    <row r="251" spans="15:21" ht="15">
      <c r="O251" s="449">
        <f>O248/1024</f>
        <v>325.17578125</v>
      </c>
      <c r="P251" s="450">
        <f>O251/1024</f>
        <v>0.3175544738769531</v>
      </c>
      <c r="R251" s="460"/>
      <c r="S251" s="462"/>
      <c r="T251" s="468"/>
      <c r="U251" s="469"/>
    </row>
    <row r="252" spans="12:21" ht="15.75" thickBot="1">
      <c r="L252" s="2"/>
      <c r="O252" s="449">
        <f>O249/1024</f>
        <v>409.513671875</v>
      </c>
      <c r="P252" s="450">
        <f>O252/1024</f>
        <v>0.3999156951904297</v>
      </c>
      <c r="R252" s="458"/>
      <c r="S252" s="463">
        <v>1.5</v>
      </c>
      <c r="T252" s="470">
        <f>S252*T247*1000000/1024</f>
        <v>39550.78125</v>
      </c>
      <c r="U252" s="466">
        <f>T252/1024</f>
        <v>38.623809814453125</v>
      </c>
    </row>
    <row r="253" spans="12:21" ht="15">
      <c r="L253" s="2"/>
      <c r="O253" s="431" t="s">
        <v>377</v>
      </c>
      <c r="P253" s="431" t="s">
        <v>376</v>
      </c>
      <c r="U253" s="2"/>
    </row>
    <row r="255" spans="15:20" ht="15">
      <c r="O255">
        <v>419112</v>
      </c>
      <c r="Q255">
        <v>1380670</v>
      </c>
      <c r="S255" t="s">
        <v>222</v>
      </c>
      <c r="T255" t="s">
        <v>222</v>
      </c>
    </row>
    <row r="256" spans="15:17" ht="15">
      <c r="O256" s="453">
        <f>O249-O255</f>
        <v>230</v>
      </c>
      <c r="Q256" s="453">
        <f>Q249-Q255</f>
        <v>-5490</v>
      </c>
    </row>
  </sheetData>
  <sheetProtection/>
  <mergeCells count="94">
    <mergeCell ref="A130:Q130"/>
    <mergeCell ref="A138:Q138"/>
    <mergeCell ref="A199:Q199"/>
    <mergeCell ref="A210:A211"/>
    <mergeCell ref="A241:A242"/>
    <mergeCell ref="A222:A226"/>
    <mergeCell ref="A221:Q221"/>
    <mergeCell ref="A227:A231"/>
    <mergeCell ref="A240:Q240"/>
    <mergeCell ref="A200:Q200"/>
    <mergeCell ref="A243:A247"/>
    <mergeCell ref="A236:A237"/>
    <mergeCell ref="A238:A239"/>
    <mergeCell ref="A204:Q204"/>
    <mergeCell ref="A217:Q217"/>
    <mergeCell ref="A232:Q232"/>
    <mergeCell ref="A205:A209"/>
    <mergeCell ref="A212:A216"/>
    <mergeCell ref="A194:A198"/>
    <mergeCell ref="A57:B57"/>
    <mergeCell ref="A66:Q66"/>
    <mergeCell ref="A70:A74"/>
    <mergeCell ref="A78:A80"/>
    <mergeCell ref="A67:Q67"/>
    <mergeCell ref="A192:A193"/>
    <mergeCell ref="A117:A118"/>
    <mergeCell ref="A140:Q140"/>
    <mergeCell ref="A151:Q151"/>
    <mergeCell ref="A31:A35"/>
    <mergeCell ref="A233:Q233"/>
    <mergeCell ref="A36:Q36"/>
    <mergeCell ref="A99:A103"/>
    <mergeCell ref="A89:A90"/>
    <mergeCell ref="A187:A191"/>
    <mergeCell ref="A104:Q104"/>
    <mergeCell ref="A109:Q109"/>
    <mergeCell ref="A94:Q94"/>
    <mergeCell ref="A81:A82"/>
    <mergeCell ref="A77:Q77"/>
    <mergeCell ref="A60:Q60"/>
    <mergeCell ref="A61:A65"/>
    <mergeCell ref="A40:A44"/>
    <mergeCell ref="A48:Q48"/>
    <mergeCell ref="A49:A53"/>
    <mergeCell ref="A69:Q69"/>
    <mergeCell ref="A54:Q54"/>
    <mergeCell ref="A45:Q45"/>
    <mergeCell ref="A56:Q56"/>
    <mergeCell ref="C1:K1"/>
    <mergeCell ref="M2:Q2"/>
    <mergeCell ref="A19:A25"/>
    <mergeCell ref="A6:A13"/>
    <mergeCell ref="D2:K2"/>
    <mergeCell ref="A16:Q16"/>
    <mergeCell ref="A75:Q75"/>
    <mergeCell ref="A76:B76"/>
    <mergeCell ref="A26:A30"/>
    <mergeCell ref="A5:Q5"/>
    <mergeCell ref="P3:Q3"/>
    <mergeCell ref="A4:I4"/>
    <mergeCell ref="J3:K3"/>
    <mergeCell ref="A17:A18"/>
    <mergeCell ref="B31:B35"/>
    <mergeCell ref="A39:Q39"/>
    <mergeCell ref="A141:A145"/>
    <mergeCell ref="A154:A158"/>
    <mergeCell ref="A128:A129"/>
    <mergeCell ref="A131:A132"/>
    <mergeCell ref="A146:A150"/>
    <mergeCell ref="A55:B55"/>
    <mergeCell ref="A91:G91"/>
    <mergeCell ref="A83:A84"/>
    <mergeCell ref="A87:Q87"/>
    <mergeCell ref="A58:Q58"/>
    <mergeCell ref="A105:Q105"/>
    <mergeCell ref="A85:A86"/>
    <mergeCell ref="A93:B93"/>
    <mergeCell ref="A98:Q98"/>
    <mergeCell ref="A92:Q92"/>
    <mergeCell ref="A159:A163"/>
    <mergeCell ref="A110:A111"/>
    <mergeCell ref="A125:A127"/>
    <mergeCell ref="A112:A116"/>
    <mergeCell ref="A133:A137"/>
    <mergeCell ref="A119:A123"/>
    <mergeCell ref="A124:Q124"/>
    <mergeCell ref="A186:Q186"/>
    <mergeCell ref="A153:Q153"/>
    <mergeCell ref="A167:Q167"/>
    <mergeCell ref="A177:A181"/>
    <mergeCell ref="A170:A176"/>
    <mergeCell ref="A164:Q164"/>
    <mergeCell ref="A182:Q182"/>
    <mergeCell ref="A168:A169"/>
  </mergeCells>
  <printOptions/>
  <pageMargins left="0.7" right="0.7" top="0.75" bottom="0.75" header="0.3" footer="0.3"/>
  <pageSetup fitToHeight="3" fitToWidth="1" horizontalDpi="600" verticalDpi="600" orientation="portrait" paperSize="9" scale="28" r:id="rId3"/>
  <ignoredErrors>
    <ignoredError sqref="O19 O31 O34 P70:P74 P31:P33 P34" 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U73"/>
  <sheetViews>
    <sheetView showGridLines="0" view="pageBreakPreview" zoomScale="90" zoomScaleSheetLayoutView="90" workbookViewId="0" topLeftCell="F1">
      <pane ySplit="4" topLeftCell="A5" activePane="bottomLeft" state="frozen"/>
      <selection pane="topLeft" activeCell="A1" sqref="A1"/>
      <selection pane="bottomLeft" activeCell="L72" sqref="L72:N73"/>
    </sheetView>
  </sheetViews>
  <sheetFormatPr defaultColWidth="9.140625" defaultRowHeight="15"/>
  <cols>
    <col min="1" max="1" width="16.421875" style="1" customWidth="1"/>
    <col min="2" max="2" width="15.00390625" style="107" customWidth="1"/>
    <col min="3" max="3" width="15.7109375" style="0" customWidth="1"/>
    <col min="4" max="4" width="8.00390625" style="2" customWidth="1"/>
    <col min="5" max="5" width="15.00390625" style="0" customWidth="1"/>
    <col min="6" max="6" width="5.28125" style="0" customWidth="1"/>
    <col min="7" max="7" width="9.28125" style="0" customWidth="1"/>
    <col min="8" max="8" width="8.28125" style="0" customWidth="1"/>
    <col min="9" max="9" width="10.8515625" style="0" customWidth="1"/>
    <col min="10" max="10" width="7.421875" style="0" customWidth="1"/>
    <col min="11" max="11" width="9.57421875" style="0" bestFit="1" customWidth="1"/>
    <col min="13" max="13" width="14.421875" style="0" customWidth="1"/>
    <col min="14" max="14" width="13.28125" style="0" customWidth="1"/>
    <col min="15" max="15" width="10.00390625" style="0" customWidth="1"/>
    <col min="16" max="16" width="7.421875" style="0" customWidth="1"/>
    <col min="17" max="17" width="10.7109375" style="0" customWidth="1"/>
  </cols>
  <sheetData>
    <row r="1" spans="2:12" ht="15.75" customHeight="1" thickBot="1">
      <c r="B1" s="106"/>
      <c r="C1" s="501"/>
      <c r="D1" s="501"/>
      <c r="E1" s="501"/>
      <c r="F1" s="501"/>
      <c r="G1" s="501"/>
      <c r="H1" s="501"/>
      <c r="I1" s="501"/>
      <c r="J1" s="501"/>
      <c r="K1" s="501"/>
      <c r="L1" s="111"/>
    </row>
    <row r="2" spans="1:17" ht="15.75" customHeight="1" thickBot="1">
      <c r="A2" s="99"/>
      <c r="B2" s="12"/>
      <c r="C2" s="3"/>
      <c r="D2" s="502" t="s">
        <v>122</v>
      </c>
      <c r="E2" s="502"/>
      <c r="F2" s="502"/>
      <c r="G2" s="502"/>
      <c r="H2" s="502"/>
      <c r="I2" s="502"/>
      <c r="J2" s="502"/>
      <c r="K2" s="537"/>
      <c r="L2" s="3"/>
      <c r="M2" s="532" t="s">
        <v>87</v>
      </c>
      <c r="N2" s="533"/>
      <c r="O2" s="533"/>
      <c r="P2" s="533"/>
      <c r="Q2" s="534"/>
    </row>
    <row r="3" spans="1:17" ht="46.5" customHeight="1" thickBot="1">
      <c r="A3" s="100"/>
      <c r="B3" s="12" t="s">
        <v>98</v>
      </c>
      <c r="C3" s="7" t="s">
        <v>16</v>
      </c>
      <c r="D3" s="6" t="s">
        <v>27</v>
      </c>
      <c r="E3" s="4" t="s">
        <v>15</v>
      </c>
      <c r="F3" s="9" t="s">
        <v>17</v>
      </c>
      <c r="G3" s="7" t="s">
        <v>29</v>
      </c>
      <c r="H3" s="7" t="s">
        <v>21</v>
      </c>
      <c r="I3" s="8" t="s">
        <v>18</v>
      </c>
      <c r="J3" s="529" t="s">
        <v>88</v>
      </c>
      <c r="K3" s="528"/>
      <c r="L3" s="114" t="s">
        <v>183</v>
      </c>
      <c r="M3" s="10" t="s">
        <v>99</v>
      </c>
      <c r="N3" s="4" t="s">
        <v>100</v>
      </c>
      <c r="O3" s="10" t="s">
        <v>96</v>
      </c>
      <c r="P3" s="527" t="s">
        <v>217</v>
      </c>
      <c r="Q3" s="528"/>
    </row>
    <row r="4" spans="1:17" ht="24.75" customHeight="1" thickBot="1">
      <c r="A4" s="503"/>
      <c r="B4" s="504"/>
      <c r="C4" s="504"/>
      <c r="D4" s="504"/>
      <c r="E4" s="504"/>
      <c r="F4" s="504"/>
      <c r="G4" s="504"/>
      <c r="H4" s="504"/>
      <c r="I4" s="516"/>
      <c r="J4" s="13" t="s">
        <v>89</v>
      </c>
      <c r="K4" s="14" t="s">
        <v>13</v>
      </c>
      <c r="L4" s="177">
        <f>DataSIzeAssumptions!B47</f>
        <v>22</v>
      </c>
      <c r="M4" s="177">
        <f>DataSIzeAssumptions!B56</f>
        <v>50</v>
      </c>
      <c r="N4" s="177">
        <f>DataSIzeAssumptions!B72</f>
        <v>500</v>
      </c>
      <c r="O4" s="11"/>
      <c r="P4" s="11" t="s">
        <v>92</v>
      </c>
      <c r="Q4" s="11" t="s">
        <v>93</v>
      </c>
    </row>
    <row r="5" spans="1:17" ht="12.75" customHeight="1" thickBot="1">
      <c r="A5" s="505" t="s">
        <v>126</v>
      </c>
      <c r="B5" s="506"/>
      <c r="C5" s="506"/>
      <c r="D5" s="506"/>
      <c r="E5" s="506"/>
      <c r="F5" s="506"/>
      <c r="G5" s="506"/>
      <c r="H5" s="506"/>
      <c r="I5" s="506"/>
      <c r="J5" s="506"/>
      <c r="K5" s="506"/>
      <c r="L5" s="506"/>
      <c r="M5" s="506"/>
      <c r="N5" s="506"/>
      <c r="O5" s="506"/>
      <c r="P5" s="506"/>
      <c r="Q5" s="526"/>
    </row>
    <row r="6" spans="1:19" ht="57" customHeight="1">
      <c r="A6" s="486" t="s">
        <v>345</v>
      </c>
      <c r="B6" s="55">
        <f>SUM(D6:D8)</f>
        <v>8</v>
      </c>
      <c r="C6" s="18" t="s">
        <v>123</v>
      </c>
      <c r="D6" s="18">
        <f>DataSIzeAssumptions!B14</f>
        <v>4</v>
      </c>
      <c r="E6" s="19" t="s">
        <v>370</v>
      </c>
      <c r="F6" s="20" t="s">
        <v>41</v>
      </c>
      <c r="G6" s="21" t="s">
        <v>30</v>
      </c>
      <c r="H6" s="18" t="s">
        <v>34</v>
      </c>
      <c r="I6" s="22" t="s">
        <v>127</v>
      </c>
      <c r="J6" s="70" t="s">
        <v>369</v>
      </c>
      <c r="K6" s="71">
        <f>D6*Gas_TransferFreqAssumpt!D6*Gas_TransferFreqAssumpt!F6</f>
        <v>175200</v>
      </c>
      <c r="L6" s="71">
        <f>K6+$L$4</f>
        <v>175222</v>
      </c>
      <c r="M6" s="71">
        <f>L6+$M$4</f>
        <v>175272</v>
      </c>
      <c r="N6" s="71">
        <f>M6+$N$4</f>
        <v>175772</v>
      </c>
      <c r="O6" s="71">
        <f>N6</f>
        <v>175772</v>
      </c>
      <c r="P6" s="71">
        <f>N6*Gas_TransferFreqAssumpt!G6</f>
        <v>175772</v>
      </c>
      <c r="Q6" s="71">
        <f>P6</f>
        <v>175772</v>
      </c>
      <c r="R6" t="s">
        <v>222</v>
      </c>
      <c r="S6">
        <f>O6/1024</f>
        <v>171.65234375</v>
      </c>
    </row>
    <row r="7" spans="1:19" ht="48.75" customHeight="1" thickBot="1">
      <c r="A7" s="487"/>
      <c r="B7" s="57"/>
      <c r="C7" s="30"/>
      <c r="D7" s="30"/>
      <c r="E7" s="29" t="s">
        <v>371</v>
      </c>
      <c r="F7" s="28" t="s">
        <v>41</v>
      </c>
      <c r="G7" s="29" t="s">
        <v>30</v>
      </c>
      <c r="H7" s="30" t="s">
        <v>34</v>
      </c>
      <c r="I7" s="340" t="s">
        <v>127</v>
      </c>
      <c r="J7" s="314" t="s">
        <v>369</v>
      </c>
      <c r="K7" s="90">
        <f>D6*Gas_TransferFreqAssumpt!D7*Gas_TransferFreqAssumpt!F7</f>
        <v>175200</v>
      </c>
      <c r="L7" s="90">
        <f>K7+$L$4</f>
        <v>175222</v>
      </c>
      <c r="M7" s="90">
        <f>L7+$M$4</f>
        <v>175272</v>
      </c>
      <c r="N7" s="90">
        <f>M7+$N$4</f>
        <v>175772</v>
      </c>
      <c r="O7" s="90">
        <f>N7+O6</f>
        <v>351544</v>
      </c>
      <c r="P7" s="90">
        <f>N7*Gas_TransferFreqAssumpt!G7</f>
        <v>175772</v>
      </c>
      <c r="Q7" s="90">
        <f>P7+Q6</f>
        <v>351544</v>
      </c>
      <c r="S7">
        <f>O7/1024</f>
        <v>343.3046875</v>
      </c>
    </row>
    <row r="8" spans="1:17" ht="60.75" customHeight="1" thickBot="1">
      <c r="A8" s="293" t="s">
        <v>346</v>
      </c>
      <c r="B8" s="57"/>
      <c r="C8" s="278" t="s">
        <v>124</v>
      </c>
      <c r="D8" s="304">
        <f>DataSIzeAssumptions!B14</f>
        <v>4</v>
      </c>
      <c r="E8" s="278" t="s">
        <v>125</v>
      </c>
      <c r="F8" s="267" t="s">
        <v>41</v>
      </c>
      <c r="G8" s="278" t="s">
        <v>144</v>
      </c>
      <c r="H8" s="304" t="s">
        <v>34</v>
      </c>
      <c r="I8" s="341" t="s">
        <v>127</v>
      </c>
      <c r="J8" s="342" t="s">
        <v>216</v>
      </c>
      <c r="K8" s="142">
        <f>D8*Gas_TransferFreqAssumpt!F8</f>
        <v>730</v>
      </c>
      <c r="L8" s="142">
        <f>K8+$L$4</f>
        <v>752</v>
      </c>
      <c r="M8" s="142">
        <f>L8+$M$4</f>
        <v>802</v>
      </c>
      <c r="N8" s="142">
        <f>M8+$N$4</f>
        <v>1302</v>
      </c>
      <c r="O8" s="321">
        <f>N8+O7</f>
        <v>352846</v>
      </c>
      <c r="P8" s="142">
        <f>N8*Gas_TransferFreqAssumpt!G8</f>
        <v>2604</v>
      </c>
      <c r="Q8" s="321">
        <f>P8+Q7</f>
        <v>354148</v>
      </c>
    </row>
    <row r="9" spans="1:17" ht="12.75" customHeight="1" thickBot="1">
      <c r="A9" s="491" t="s">
        <v>36</v>
      </c>
      <c r="B9" s="492"/>
      <c r="C9" s="492"/>
      <c r="D9" s="492"/>
      <c r="E9" s="492"/>
      <c r="F9" s="492"/>
      <c r="G9" s="492"/>
      <c r="H9" s="492"/>
      <c r="I9" s="492"/>
      <c r="J9" s="492"/>
      <c r="K9" s="492"/>
      <c r="L9" s="492"/>
      <c r="M9" s="492"/>
      <c r="N9" s="492"/>
      <c r="O9" s="492"/>
      <c r="P9" s="492"/>
      <c r="Q9" s="518"/>
    </row>
    <row r="10" spans="1:17" ht="31.5" customHeight="1">
      <c r="A10" s="486" t="s">
        <v>347</v>
      </c>
      <c r="B10" s="55">
        <f>SUM(D10:D14)</f>
        <v>243</v>
      </c>
      <c r="C10" s="35" t="s">
        <v>0</v>
      </c>
      <c r="D10" s="35">
        <f>DataSIzeAssumptions!B15</f>
        <v>25</v>
      </c>
      <c r="E10" s="36" t="s">
        <v>37</v>
      </c>
      <c r="F10" s="37" t="s">
        <v>41</v>
      </c>
      <c r="G10" s="36" t="s">
        <v>30</v>
      </c>
      <c r="H10" s="35" t="s">
        <v>128</v>
      </c>
      <c r="I10" s="38" t="s">
        <v>28</v>
      </c>
      <c r="J10" s="71" t="s">
        <v>146</v>
      </c>
      <c r="K10" s="77">
        <f>D10*Gas_TransferFreqAssumpt!D10*Gas_TransferFreqAssumpt!F10</f>
        <v>25</v>
      </c>
      <c r="L10" s="71">
        <f aca="true" t="shared" si="0" ref="L10:L21">K10+$L$4</f>
        <v>47</v>
      </c>
      <c r="M10" s="71">
        <f aca="true" t="shared" si="1" ref="M10:M21">L10+$M$4</f>
        <v>97</v>
      </c>
      <c r="N10" s="77">
        <f>M10+N4</f>
        <v>597</v>
      </c>
      <c r="O10" s="71">
        <f>N10</f>
        <v>597</v>
      </c>
      <c r="P10" s="71">
        <f>N10*Gas_TransferFreqAssumpt!G10</f>
        <v>597</v>
      </c>
      <c r="Q10" s="78">
        <f>P10</f>
        <v>597</v>
      </c>
    </row>
    <row r="11" spans="1:17" ht="21">
      <c r="A11" s="487"/>
      <c r="B11" s="57"/>
      <c r="C11" s="26" t="s">
        <v>25</v>
      </c>
      <c r="D11" s="26">
        <f>DataSIzeAssumptions!B16</f>
        <v>18</v>
      </c>
      <c r="E11" s="27" t="s">
        <v>37</v>
      </c>
      <c r="F11" s="39" t="s">
        <v>41</v>
      </c>
      <c r="G11" s="40" t="s">
        <v>30</v>
      </c>
      <c r="H11" s="26" t="s">
        <v>34</v>
      </c>
      <c r="I11" s="41"/>
      <c r="J11" s="73" t="s">
        <v>211</v>
      </c>
      <c r="K11" s="79">
        <f>D11*Gas_TransferFreqAssumpt!D11*Gas_TransferFreqAssumpt!F11</f>
        <v>18</v>
      </c>
      <c r="L11" s="73">
        <f t="shared" si="0"/>
        <v>40</v>
      </c>
      <c r="M11" s="73">
        <f t="shared" si="1"/>
        <v>90</v>
      </c>
      <c r="N11" s="79">
        <f>M11+$N$4</f>
        <v>590</v>
      </c>
      <c r="O11" s="73">
        <f>N11+O10</f>
        <v>1187</v>
      </c>
      <c r="P11" s="73">
        <f>N11*Gas_TransferFreqAssumpt!G11</f>
        <v>590</v>
      </c>
      <c r="Q11" s="80">
        <f>P11+Q10</f>
        <v>1187</v>
      </c>
    </row>
    <row r="12" spans="1:17" ht="21">
      <c r="A12" s="487"/>
      <c r="B12" s="57"/>
      <c r="C12" s="26" t="s">
        <v>24</v>
      </c>
      <c r="D12" s="26">
        <f>DataSIzeAssumptions!B5</f>
        <v>25</v>
      </c>
      <c r="E12" s="27" t="s">
        <v>37</v>
      </c>
      <c r="F12" s="39" t="s">
        <v>34</v>
      </c>
      <c r="G12" s="40" t="s">
        <v>30</v>
      </c>
      <c r="H12" s="26" t="s">
        <v>41</v>
      </c>
      <c r="I12" s="41"/>
      <c r="J12" s="73" t="s">
        <v>146</v>
      </c>
      <c r="K12" s="79">
        <f>D12*Gas_TransferFreqAssumpt!D12*Gas_TransferFreqAssumpt!F12</f>
        <v>25</v>
      </c>
      <c r="L12" s="73">
        <f t="shared" si="0"/>
        <v>47</v>
      </c>
      <c r="M12" s="73">
        <f t="shared" si="1"/>
        <v>97</v>
      </c>
      <c r="N12" s="79">
        <f>M12+$N$4</f>
        <v>597</v>
      </c>
      <c r="O12" s="73">
        <f>N12+O11</f>
        <v>1784</v>
      </c>
      <c r="P12" s="73">
        <f>N12*Gas_TransferFreqAssumpt!G12</f>
        <v>597</v>
      </c>
      <c r="Q12" s="80">
        <f>P12+Q11</f>
        <v>1784</v>
      </c>
    </row>
    <row r="13" spans="1:17" ht="21">
      <c r="A13" s="487"/>
      <c r="B13" s="57"/>
      <c r="C13" s="26" t="s">
        <v>104</v>
      </c>
      <c r="D13" s="26">
        <f>DataSIzeAssumptions!B25</f>
        <v>150</v>
      </c>
      <c r="E13" s="27" t="s">
        <v>37</v>
      </c>
      <c r="F13" s="39" t="s">
        <v>41</v>
      </c>
      <c r="G13" s="40" t="s">
        <v>30</v>
      </c>
      <c r="H13" s="26" t="s">
        <v>34</v>
      </c>
      <c r="I13" s="41"/>
      <c r="J13" s="81" t="s">
        <v>212</v>
      </c>
      <c r="K13" s="82">
        <f>D13*Gas_TransferFreqAssumpt!D13*Gas_TransferFreqAssumpt!F13</f>
        <v>150</v>
      </c>
      <c r="L13" s="73">
        <f t="shared" si="0"/>
        <v>172</v>
      </c>
      <c r="M13" s="73">
        <f t="shared" si="1"/>
        <v>222</v>
      </c>
      <c r="N13" s="79">
        <f>M13+$N$4</f>
        <v>722</v>
      </c>
      <c r="O13" s="73">
        <f>N13+O12</f>
        <v>2506</v>
      </c>
      <c r="P13" s="81">
        <f>N13*Gas_TransferFreqAssumpt!G13</f>
        <v>722</v>
      </c>
      <c r="Q13" s="83">
        <f>P13+Q12</f>
        <v>2506</v>
      </c>
    </row>
    <row r="14" spans="1:17" ht="21.75" thickBot="1">
      <c r="A14" s="488"/>
      <c r="B14" s="98"/>
      <c r="C14" s="31" t="s">
        <v>31</v>
      </c>
      <c r="D14" s="31">
        <f>DataSIzeAssumptions!B15</f>
        <v>25</v>
      </c>
      <c r="E14" s="32" t="s">
        <v>37</v>
      </c>
      <c r="F14" s="42" t="s">
        <v>41</v>
      </c>
      <c r="G14" s="43" t="s">
        <v>30</v>
      </c>
      <c r="H14" s="31" t="s">
        <v>128</v>
      </c>
      <c r="I14" s="44" t="s">
        <v>28</v>
      </c>
      <c r="J14" s="75" t="s">
        <v>146</v>
      </c>
      <c r="K14" s="85">
        <f>D14*Gas_TransferFreqAssumpt!D14*Gas_TransferFreqAssumpt!F14</f>
        <v>25</v>
      </c>
      <c r="L14" s="75">
        <f t="shared" si="0"/>
        <v>47</v>
      </c>
      <c r="M14" s="75">
        <f t="shared" si="1"/>
        <v>97</v>
      </c>
      <c r="N14" s="85">
        <f>M14+$N$4</f>
        <v>597</v>
      </c>
      <c r="O14" s="76">
        <f>N14+O13</f>
        <v>3103</v>
      </c>
      <c r="P14" s="75">
        <f>N14*Gas_TransferFreqAssumpt!G14</f>
        <v>597</v>
      </c>
      <c r="Q14" s="86">
        <f>P14+Q13</f>
        <v>3103</v>
      </c>
    </row>
    <row r="15" spans="1:17" ht="21">
      <c r="A15" s="486" t="s">
        <v>348</v>
      </c>
      <c r="B15" s="55">
        <f>SUM(D15:D21)</f>
        <v>296</v>
      </c>
      <c r="C15" s="35" t="s">
        <v>0</v>
      </c>
      <c r="D15" s="35">
        <f>DataSIzeAssumptions!B15</f>
        <v>25</v>
      </c>
      <c r="E15" s="36" t="s">
        <v>37</v>
      </c>
      <c r="F15" s="37" t="s">
        <v>41</v>
      </c>
      <c r="G15" s="36" t="s">
        <v>30</v>
      </c>
      <c r="H15" s="35" t="s">
        <v>128</v>
      </c>
      <c r="I15" s="38" t="s">
        <v>28</v>
      </c>
      <c r="J15" s="71" t="s">
        <v>146</v>
      </c>
      <c r="K15" s="71">
        <f>D15*Gas_TransferFreqAssumpt!D15*Gas_TransferFreqAssumpt!F15</f>
        <v>25</v>
      </c>
      <c r="L15" s="71">
        <f t="shared" si="0"/>
        <v>47</v>
      </c>
      <c r="M15" s="71">
        <f t="shared" si="1"/>
        <v>97</v>
      </c>
      <c r="N15" s="71">
        <f aca="true" t="shared" si="2" ref="N15:N21">M15+$N$4</f>
        <v>597</v>
      </c>
      <c r="O15" s="71">
        <f>N15</f>
        <v>597</v>
      </c>
      <c r="P15" s="71">
        <f>N15*Gas_TransferFreqAssumpt!G15</f>
        <v>597</v>
      </c>
      <c r="Q15" s="71">
        <f>P15</f>
        <v>597</v>
      </c>
    </row>
    <row r="16" spans="1:17" ht="21">
      <c r="A16" s="487"/>
      <c r="B16" s="57"/>
      <c r="C16" s="26" t="s">
        <v>25</v>
      </c>
      <c r="D16" s="26">
        <f>DataSIzeAssumptions!B16</f>
        <v>18</v>
      </c>
      <c r="E16" s="27" t="s">
        <v>37</v>
      </c>
      <c r="F16" s="39" t="s">
        <v>41</v>
      </c>
      <c r="G16" s="40" t="s">
        <v>30</v>
      </c>
      <c r="H16" s="26" t="s">
        <v>34</v>
      </c>
      <c r="I16" s="41"/>
      <c r="J16" s="73" t="s">
        <v>211</v>
      </c>
      <c r="K16" s="73">
        <f>D16*Gas_TransferFreqAssumpt!D16*Gas_TransferFreqAssumpt!F16</f>
        <v>18</v>
      </c>
      <c r="L16" s="73">
        <f t="shared" si="0"/>
        <v>40</v>
      </c>
      <c r="M16" s="73">
        <f t="shared" si="1"/>
        <v>90</v>
      </c>
      <c r="N16" s="73">
        <f t="shared" si="2"/>
        <v>590</v>
      </c>
      <c r="O16" s="73">
        <f aca="true" t="shared" si="3" ref="O16:O21">N16+O15</f>
        <v>1187</v>
      </c>
      <c r="P16" s="73">
        <f>N16*Gas_TransferFreqAssumpt!G16</f>
        <v>590</v>
      </c>
      <c r="Q16" s="73">
        <f aca="true" t="shared" si="4" ref="Q16:Q21">P16+Q15</f>
        <v>1187</v>
      </c>
    </row>
    <row r="17" spans="1:17" ht="21">
      <c r="A17" s="487"/>
      <c r="B17" s="57"/>
      <c r="C17" s="26" t="s">
        <v>24</v>
      </c>
      <c r="D17" s="26">
        <f>DataSIzeAssumptions!B5</f>
        <v>25</v>
      </c>
      <c r="E17" s="27" t="s">
        <v>37</v>
      </c>
      <c r="F17" s="39" t="s">
        <v>34</v>
      </c>
      <c r="G17" s="40" t="s">
        <v>30</v>
      </c>
      <c r="H17" s="26" t="s">
        <v>41</v>
      </c>
      <c r="I17" s="41"/>
      <c r="J17" s="73" t="s">
        <v>146</v>
      </c>
      <c r="K17" s="73">
        <f>D17*Gas_TransferFreqAssumpt!D17*Gas_TransferFreqAssumpt!F17</f>
        <v>25</v>
      </c>
      <c r="L17" s="73">
        <f t="shared" si="0"/>
        <v>47</v>
      </c>
      <c r="M17" s="73">
        <f t="shared" si="1"/>
        <v>97</v>
      </c>
      <c r="N17" s="73">
        <f t="shared" si="2"/>
        <v>597</v>
      </c>
      <c r="O17" s="73">
        <f t="shared" si="3"/>
        <v>1784</v>
      </c>
      <c r="P17" s="73">
        <f>N17*Gas_TransferFreqAssumpt!G17</f>
        <v>597</v>
      </c>
      <c r="Q17" s="73">
        <f t="shared" si="4"/>
        <v>1784</v>
      </c>
    </row>
    <row r="18" spans="1:17" ht="21">
      <c r="A18" s="487"/>
      <c r="B18" s="57"/>
      <c r="C18" s="26" t="s">
        <v>104</v>
      </c>
      <c r="D18" s="26">
        <f>DataSIzeAssumptions!B25</f>
        <v>150</v>
      </c>
      <c r="E18" s="27" t="s">
        <v>37</v>
      </c>
      <c r="F18" s="39" t="s">
        <v>41</v>
      </c>
      <c r="G18" s="40" t="s">
        <v>30</v>
      </c>
      <c r="H18" s="26" t="s">
        <v>34</v>
      </c>
      <c r="I18" s="41"/>
      <c r="J18" s="81" t="s">
        <v>212</v>
      </c>
      <c r="K18" s="73">
        <f>D18*Gas_TransferFreqAssumpt!D18*Gas_TransferFreqAssumpt!F18</f>
        <v>150</v>
      </c>
      <c r="L18" s="73">
        <f t="shared" si="0"/>
        <v>172</v>
      </c>
      <c r="M18" s="73">
        <f t="shared" si="1"/>
        <v>222</v>
      </c>
      <c r="N18" s="73">
        <f t="shared" si="2"/>
        <v>722</v>
      </c>
      <c r="O18" s="73">
        <f t="shared" si="3"/>
        <v>2506</v>
      </c>
      <c r="P18" s="73">
        <f>N18*Gas_TransferFreqAssumpt!G18</f>
        <v>722</v>
      </c>
      <c r="Q18" s="73">
        <f t="shared" si="4"/>
        <v>2506</v>
      </c>
    </row>
    <row r="19" spans="1:17" ht="21">
      <c r="A19" s="487"/>
      <c r="B19" s="57"/>
      <c r="C19" s="26" t="s">
        <v>32</v>
      </c>
      <c r="D19" s="26">
        <f>DataSIzeAssumptions!B5</f>
        <v>25</v>
      </c>
      <c r="E19" s="27" t="s">
        <v>37</v>
      </c>
      <c r="F19" s="39" t="s">
        <v>34</v>
      </c>
      <c r="G19" s="40" t="s">
        <v>30</v>
      </c>
      <c r="H19" s="26" t="s">
        <v>41</v>
      </c>
      <c r="I19" s="41"/>
      <c r="J19" s="73" t="s">
        <v>146</v>
      </c>
      <c r="K19" s="73">
        <f>D19*Gas_TransferFreqAssumpt!D19*Gas_TransferFreqAssumpt!F19</f>
        <v>25</v>
      </c>
      <c r="L19" s="73">
        <f t="shared" si="0"/>
        <v>47</v>
      </c>
      <c r="M19" s="73">
        <f t="shared" si="1"/>
        <v>97</v>
      </c>
      <c r="N19" s="73">
        <f t="shared" si="2"/>
        <v>597</v>
      </c>
      <c r="O19" s="73">
        <f t="shared" si="3"/>
        <v>3103</v>
      </c>
      <c r="P19" s="73">
        <f>N19*Gas_TransferFreqAssumpt!G19</f>
        <v>597</v>
      </c>
      <c r="Q19" s="73">
        <f t="shared" si="4"/>
        <v>3103</v>
      </c>
    </row>
    <row r="20" spans="1:17" ht="21">
      <c r="A20" s="487"/>
      <c r="B20" s="57"/>
      <c r="C20" s="26" t="s">
        <v>31</v>
      </c>
      <c r="D20" s="26">
        <f>DataSIzeAssumptions!B15</f>
        <v>25</v>
      </c>
      <c r="E20" s="27" t="s">
        <v>37</v>
      </c>
      <c r="F20" s="39" t="s">
        <v>41</v>
      </c>
      <c r="G20" s="40" t="s">
        <v>30</v>
      </c>
      <c r="H20" s="26" t="s">
        <v>128</v>
      </c>
      <c r="I20" s="41" t="s">
        <v>28</v>
      </c>
      <c r="J20" s="87" t="s">
        <v>146</v>
      </c>
      <c r="K20" s="73">
        <f>D20*Gas_TransferFreqAssumpt!D20*Gas_TransferFreqAssumpt!F20</f>
        <v>25</v>
      </c>
      <c r="L20" s="73">
        <f t="shared" si="0"/>
        <v>47</v>
      </c>
      <c r="M20" s="73">
        <f t="shared" si="1"/>
        <v>97</v>
      </c>
      <c r="N20" s="73">
        <f t="shared" si="2"/>
        <v>597</v>
      </c>
      <c r="O20" s="73">
        <f t="shared" si="3"/>
        <v>3700</v>
      </c>
      <c r="P20" s="73">
        <f>N20*Gas_TransferFreqAssumpt!G20</f>
        <v>597</v>
      </c>
      <c r="Q20" s="73">
        <f t="shared" si="4"/>
        <v>3700</v>
      </c>
    </row>
    <row r="21" spans="1:17" ht="21.75" thickBot="1">
      <c r="A21" s="488"/>
      <c r="B21" s="98"/>
      <c r="C21" s="31" t="s">
        <v>33</v>
      </c>
      <c r="D21" s="31">
        <f>DataSIzeAssumptions!B39</f>
        <v>28</v>
      </c>
      <c r="E21" s="32" t="s">
        <v>37</v>
      </c>
      <c r="F21" s="42" t="s">
        <v>41</v>
      </c>
      <c r="G21" s="43" t="s">
        <v>30</v>
      </c>
      <c r="H21" s="31" t="s">
        <v>34</v>
      </c>
      <c r="I21" s="44"/>
      <c r="J21" s="75" t="s">
        <v>231</v>
      </c>
      <c r="K21" s="75">
        <f>D21*Gas_TransferFreqAssumpt!D21*Gas_TransferFreqAssumpt!F21</f>
        <v>28</v>
      </c>
      <c r="L21" s="75">
        <f t="shared" si="0"/>
        <v>50</v>
      </c>
      <c r="M21" s="75">
        <f t="shared" si="1"/>
        <v>100</v>
      </c>
      <c r="N21" s="75">
        <f t="shared" si="2"/>
        <v>600</v>
      </c>
      <c r="O21" s="76">
        <f t="shared" si="3"/>
        <v>4300</v>
      </c>
      <c r="P21" s="75">
        <f>N21*Gas_TransferFreqAssumpt!G21</f>
        <v>600</v>
      </c>
      <c r="Q21" s="76">
        <f t="shared" si="4"/>
        <v>4300</v>
      </c>
    </row>
    <row r="22" spans="1:17" ht="12" customHeight="1" thickBot="1">
      <c r="A22" s="489" t="s">
        <v>169</v>
      </c>
      <c r="B22" s="490"/>
      <c r="C22" s="490"/>
      <c r="D22" s="490"/>
      <c r="E22" s="490"/>
      <c r="F22" s="490"/>
      <c r="G22" s="490"/>
      <c r="H22" s="490"/>
      <c r="I22" s="490"/>
      <c r="J22" s="490"/>
      <c r="K22" s="490"/>
      <c r="L22" s="490"/>
      <c r="M22" s="490"/>
      <c r="N22" s="490"/>
      <c r="O22" s="490"/>
      <c r="P22" s="490"/>
      <c r="Q22" s="517"/>
    </row>
    <row r="23" spans="1:17" ht="31.5">
      <c r="A23" s="487" t="s">
        <v>349</v>
      </c>
      <c r="B23" s="55">
        <f>SUM(D23:D26)</f>
        <v>100</v>
      </c>
      <c r="C23" s="122" t="s">
        <v>136</v>
      </c>
      <c r="D23" s="18">
        <f>DataSIzeAssumptions!B5</f>
        <v>25</v>
      </c>
      <c r="E23" s="19" t="s">
        <v>244</v>
      </c>
      <c r="F23" s="20" t="s">
        <v>131</v>
      </c>
      <c r="G23" s="21" t="s">
        <v>85</v>
      </c>
      <c r="H23" s="68" t="s">
        <v>41</v>
      </c>
      <c r="I23" s="48" t="s">
        <v>152</v>
      </c>
      <c r="J23" s="77" t="s">
        <v>95</v>
      </c>
      <c r="K23" s="71">
        <f>D23*Gas_TransferFreqAssumpt!D23*Gas_TransferFreqAssumpt!F23</f>
        <v>25</v>
      </c>
      <c r="L23" s="78">
        <f>K23+$L$4</f>
        <v>47</v>
      </c>
      <c r="M23" s="71">
        <f>L23+$M$4</f>
        <v>97</v>
      </c>
      <c r="N23" s="71">
        <f>M23+$N$4</f>
        <v>597</v>
      </c>
      <c r="O23" s="71">
        <f>N23+O22</f>
        <v>597</v>
      </c>
      <c r="P23" s="71">
        <f>N23*Gas_TransferFreqAssumpt!G23</f>
        <v>597</v>
      </c>
      <c r="Q23" s="71">
        <f>P23+Q22</f>
        <v>597</v>
      </c>
    </row>
    <row r="24" spans="1:17" ht="21">
      <c r="A24" s="487"/>
      <c r="B24" s="57"/>
      <c r="C24" s="122" t="s">
        <v>321</v>
      </c>
      <c r="D24" s="18">
        <f>DataSIzeAssumptions!B15</f>
        <v>25</v>
      </c>
      <c r="E24" s="19" t="s">
        <v>366</v>
      </c>
      <c r="F24" s="20" t="s">
        <v>41</v>
      </c>
      <c r="G24" s="21" t="s">
        <v>85</v>
      </c>
      <c r="H24" s="68" t="s">
        <v>131</v>
      </c>
      <c r="I24" s="21"/>
      <c r="J24" s="343" t="s">
        <v>146</v>
      </c>
      <c r="K24" s="73">
        <f>D24*Gas_TransferFreqAssumpt!D24*Gas_TransferFreqAssumpt!F24</f>
        <v>25</v>
      </c>
      <c r="L24" s="80">
        <f>K24+$L$4</f>
        <v>47</v>
      </c>
      <c r="M24" s="73">
        <f>L24+$M$4</f>
        <v>97</v>
      </c>
      <c r="N24" s="73">
        <f>M24+$N$4</f>
        <v>597</v>
      </c>
      <c r="O24" s="73">
        <f>N24+O23</f>
        <v>1194</v>
      </c>
      <c r="P24" s="73">
        <f>N24*Gas_TransferFreqAssumpt!G24</f>
        <v>597</v>
      </c>
      <c r="Q24" s="73">
        <f>P24+Q23</f>
        <v>1194</v>
      </c>
    </row>
    <row r="25" spans="1:17" ht="46.5" customHeight="1">
      <c r="A25" s="487"/>
      <c r="B25" s="57"/>
      <c r="C25" s="123" t="s">
        <v>137</v>
      </c>
      <c r="D25" s="23">
        <f>DataSIzeAssumptions!B5</f>
        <v>25</v>
      </c>
      <c r="E25" s="19" t="s">
        <v>244</v>
      </c>
      <c r="F25" s="20" t="s">
        <v>131</v>
      </c>
      <c r="G25" s="21" t="s">
        <v>85</v>
      </c>
      <c r="H25" s="68" t="s">
        <v>41</v>
      </c>
      <c r="I25" s="25" t="s">
        <v>133</v>
      </c>
      <c r="J25" s="79" t="s">
        <v>95</v>
      </c>
      <c r="K25" s="73">
        <f>D25*Gas_TransferFreqAssumpt!D25*Gas_TransferFreqAssumpt!F25</f>
        <v>25</v>
      </c>
      <c r="L25" s="80">
        <f>K25+$L$4</f>
        <v>47</v>
      </c>
      <c r="M25" s="73">
        <f>L25+$M$4</f>
        <v>97</v>
      </c>
      <c r="N25" s="73">
        <f>M25+$N$4</f>
        <v>597</v>
      </c>
      <c r="O25" s="73">
        <f>N25+O24</f>
        <v>1791</v>
      </c>
      <c r="P25" s="73">
        <f>N25*Gas_TransferFreqAssumpt!G25</f>
        <v>597</v>
      </c>
      <c r="Q25" s="73">
        <f>P25+Q24</f>
        <v>1791</v>
      </c>
    </row>
    <row r="26" spans="1:17" ht="37.5" customHeight="1" thickBot="1">
      <c r="A26" s="487"/>
      <c r="B26" s="98"/>
      <c r="C26" s="122" t="s">
        <v>321</v>
      </c>
      <c r="D26" s="18">
        <f>DataSIzeAssumptions!B15</f>
        <v>25</v>
      </c>
      <c r="E26" s="19" t="s">
        <v>366</v>
      </c>
      <c r="F26" s="20" t="s">
        <v>41</v>
      </c>
      <c r="G26" s="21" t="s">
        <v>85</v>
      </c>
      <c r="H26" s="68" t="s">
        <v>131</v>
      </c>
      <c r="I26" s="33"/>
      <c r="J26" s="317" t="s">
        <v>146</v>
      </c>
      <c r="K26" s="96">
        <f>D26*Gas_TransferFreqAssumpt!D26*Gas_TransferFreqAssumpt!F26</f>
        <v>25</v>
      </c>
      <c r="L26" s="80">
        <f>K26+$L$4</f>
        <v>47</v>
      </c>
      <c r="M26" s="73">
        <f>L26+$M$4</f>
        <v>97</v>
      </c>
      <c r="N26" s="73">
        <f>M26+$N$4</f>
        <v>597</v>
      </c>
      <c r="O26" s="112">
        <f>N26+O25</f>
        <v>2388</v>
      </c>
      <c r="P26" s="73">
        <f>N26*Gas_TransferFreqAssumpt!G26</f>
        <v>597</v>
      </c>
      <c r="Q26" s="112">
        <f>P26+Q25</f>
        <v>2388</v>
      </c>
    </row>
    <row r="27" spans="1:17" ht="15.75" thickBot="1">
      <c r="A27" s="491" t="s">
        <v>36</v>
      </c>
      <c r="B27" s="492"/>
      <c r="C27" s="492"/>
      <c r="D27" s="492"/>
      <c r="E27" s="492"/>
      <c r="F27" s="492"/>
      <c r="G27" s="492"/>
      <c r="H27" s="492"/>
      <c r="I27" s="492"/>
      <c r="J27" s="492"/>
      <c r="K27" s="492"/>
      <c r="L27" s="492"/>
      <c r="M27" s="492"/>
      <c r="N27" s="492"/>
      <c r="O27" s="492"/>
      <c r="P27" s="492"/>
      <c r="Q27" s="518"/>
    </row>
    <row r="28" spans="1:17" ht="21">
      <c r="A28" s="487" t="s">
        <v>342</v>
      </c>
      <c r="B28" s="57">
        <f>SUM(D28:D29)</f>
        <v>43</v>
      </c>
      <c r="C28" s="30" t="s">
        <v>0</v>
      </c>
      <c r="D28" s="30">
        <f>DataSIzeAssumptions!B15</f>
        <v>25</v>
      </c>
      <c r="E28" s="29" t="s">
        <v>37</v>
      </c>
      <c r="F28" s="28" t="s">
        <v>41</v>
      </c>
      <c r="G28" s="29" t="s">
        <v>30</v>
      </c>
      <c r="H28" s="30" t="s">
        <v>128</v>
      </c>
      <c r="I28" s="46" t="s">
        <v>28</v>
      </c>
      <c r="J28" s="71" t="s">
        <v>95</v>
      </c>
      <c r="K28" s="71">
        <f>D28*Gas_TransferFreqAssumpt!D28*Gas_TransferFreqAssumpt!F28</f>
        <v>25</v>
      </c>
      <c r="L28" s="71">
        <f aca="true" t="shared" si="5" ref="L28:L34">K28+$L$4</f>
        <v>47</v>
      </c>
      <c r="M28" s="71">
        <f aca="true" t="shared" si="6" ref="M28:M34">L28+$M$4</f>
        <v>97</v>
      </c>
      <c r="N28" s="71">
        <f aca="true" t="shared" si="7" ref="N28:N34">M28+$N$4</f>
        <v>597</v>
      </c>
      <c r="O28" s="71">
        <f>N28</f>
        <v>597</v>
      </c>
      <c r="P28" s="71">
        <f>N28*Gas_TransferFreqAssumpt!G21</f>
        <v>597</v>
      </c>
      <c r="Q28" s="71">
        <f>P28</f>
        <v>597</v>
      </c>
    </row>
    <row r="29" spans="1:17" ht="21.75" thickBot="1">
      <c r="A29" s="488"/>
      <c r="B29" s="98"/>
      <c r="C29" s="31" t="s">
        <v>25</v>
      </c>
      <c r="D29" s="31">
        <f>DataSIzeAssumptions!B16</f>
        <v>18</v>
      </c>
      <c r="E29" s="32" t="s">
        <v>37</v>
      </c>
      <c r="F29" s="42" t="s">
        <v>41</v>
      </c>
      <c r="G29" s="43" t="s">
        <v>30</v>
      </c>
      <c r="H29" s="31" t="s">
        <v>34</v>
      </c>
      <c r="I29" s="44"/>
      <c r="J29" s="75" t="s">
        <v>106</v>
      </c>
      <c r="K29" s="75">
        <f>D29*Gas_TransferFreqAssumpt!D29*Gas_TransferFreqAssumpt!F29</f>
        <v>18</v>
      </c>
      <c r="L29" s="75">
        <f t="shared" si="5"/>
        <v>40</v>
      </c>
      <c r="M29" s="75">
        <f t="shared" si="6"/>
        <v>90</v>
      </c>
      <c r="N29" s="75">
        <f t="shared" si="7"/>
        <v>590</v>
      </c>
      <c r="O29" s="76">
        <f>N29+O28</f>
        <v>1187</v>
      </c>
      <c r="P29" s="75">
        <f>N29*Gas_TransferFreqAssumpt!G29</f>
        <v>590</v>
      </c>
      <c r="Q29" s="76">
        <f>P29+Q28</f>
        <v>1187</v>
      </c>
    </row>
    <row r="30" spans="1:17" ht="42">
      <c r="A30" s="486" t="s">
        <v>350</v>
      </c>
      <c r="B30" s="55">
        <f>SUM(D30:D34)</f>
        <v>243</v>
      </c>
      <c r="C30" s="35" t="s">
        <v>0</v>
      </c>
      <c r="D30" s="35">
        <f>DataSIzeAssumptions!B15</f>
        <v>25</v>
      </c>
      <c r="E30" s="19" t="s">
        <v>151</v>
      </c>
      <c r="F30" s="37" t="s">
        <v>41</v>
      </c>
      <c r="G30" s="36" t="s">
        <v>85</v>
      </c>
      <c r="H30" s="35" t="s">
        <v>143</v>
      </c>
      <c r="I30" s="38" t="s">
        <v>28</v>
      </c>
      <c r="J30" s="71" t="s">
        <v>146</v>
      </c>
      <c r="K30" s="77">
        <f>D30*Gas_TransferFreqAssumpt!D30*Gas_TransferFreqAssumpt!F30</f>
        <v>25</v>
      </c>
      <c r="L30" s="71">
        <f t="shared" si="5"/>
        <v>47</v>
      </c>
      <c r="M30" s="71">
        <f t="shared" si="6"/>
        <v>97</v>
      </c>
      <c r="N30" s="77">
        <f t="shared" si="7"/>
        <v>597</v>
      </c>
      <c r="O30" s="71">
        <f>N30</f>
        <v>597</v>
      </c>
      <c r="P30" s="71">
        <f>N30*Gas_TransferFreqAssumpt!G30</f>
        <v>597</v>
      </c>
      <c r="Q30" s="78">
        <f>P30</f>
        <v>597</v>
      </c>
    </row>
    <row r="31" spans="1:17" ht="48.75" customHeight="1">
      <c r="A31" s="487"/>
      <c r="B31" s="57"/>
      <c r="C31" s="26" t="s">
        <v>25</v>
      </c>
      <c r="D31" s="26">
        <f>DataSIzeAssumptions!B16</f>
        <v>18</v>
      </c>
      <c r="E31" s="27" t="s">
        <v>151</v>
      </c>
      <c r="F31" s="39" t="s">
        <v>41</v>
      </c>
      <c r="G31" s="40" t="s">
        <v>85</v>
      </c>
      <c r="H31" s="26" t="s">
        <v>34</v>
      </c>
      <c r="I31" s="41"/>
      <c r="J31" s="73" t="s">
        <v>211</v>
      </c>
      <c r="K31" s="79">
        <f>D31*Gas_TransferFreqAssumpt!D31*Gas_TransferFreqAssumpt!F31</f>
        <v>18</v>
      </c>
      <c r="L31" s="73">
        <f t="shared" si="5"/>
        <v>40</v>
      </c>
      <c r="M31" s="73">
        <f t="shared" si="6"/>
        <v>90</v>
      </c>
      <c r="N31" s="79">
        <f t="shared" si="7"/>
        <v>590</v>
      </c>
      <c r="O31" s="73">
        <f>N31+O30</f>
        <v>1187</v>
      </c>
      <c r="P31" s="73">
        <f>N31*Gas_TransferFreqAssumpt!G31</f>
        <v>590</v>
      </c>
      <c r="Q31" s="80">
        <f>P31+Q30</f>
        <v>1187</v>
      </c>
    </row>
    <row r="32" spans="1:17" ht="45" customHeight="1">
      <c r="A32" s="487"/>
      <c r="B32" s="57"/>
      <c r="C32" s="26" t="s">
        <v>24</v>
      </c>
      <c r="D32" s="26">
        <f>DataSIzeAssumptions!B5</f>
        <v>25</v>
      </c>
      <c r="E32" s="27" t="s">
        <v>151</v>
      </c>
      <c r="F32" s="39" t="s">
        <v>34</v>
      </c>
      <c r="G32" s="40" t="s">
        <v>85</v>
      </c>
      <c r="H32" s="26" t="s">
        <v>41</v>
      </c>
      <c r="I32" s="41"/>
      <c r="J32" s="73" t="s">
        <v>146</v>
      </c>
      <c r="K32" s="79">
        <f>D32*Gas_TransferFreqAssumpt!D32*Gas_TransferFreqAssumpt!F32</f>
        <v>25</v>
      </c>
      <c r="L32" s="73">
        <f t="shared" si="5"/>
        <v>47</v>
      </c>
      <c r="M32" s="73">
        <f t="shared" si="6"/>
        <v>97</v>
      </c>
      <c r="N32" s="79">
        <f t="shared" si="7"/>
        <v>597</v>
      </c>
      <c r="O32" s="73">
        <f>N32+O31</f>
        <v>1784</v>
      </c>
      <c r="P32" s="73">
        <f>N32*Gas_TransferFreqAssumpt!G32</f>
        <v>597</v>
      </c>
      <c r="Q32" s="80">
        <f>P32+Q31</f>
        <v>1784</v>
      </c>
    </row>
    <row r="33" spans="1:17" ht="45" customHeight="1">
      <c r="A33" s="487"/>
      <c r="B33" s="57"/>
      <c r="C33" s="26" t="s">
        <v>104</v>
      </c>
      <c r="D33" s="26">
        <f>DataSIzeAssumptions!B25</f>
        <v>150</v>
      </c>
      <c r="E33" s="27" t="s">
        <v>151</v>
      </c>
      <c r="F33" s="39" t="s">
        <v>41</v>
      </c>
      <c r="G33" s="40" t="s">
        <v>85</v>
      </c>
      <c r="H33" s="26" t="s">
        <v>34</v>
      </c>
      <c r="I33" s="41"/>
      <c r="J33" s="81" t="s">
        <v>212</v>
      </c>
      <c r="K33" s="82">
        <f>D33*Gas_TransferFreqAssumpt!D33*Gas_TransferFreqAssumpt!F33</f>
        <v>150</v>
      </c>
      <c r="L33" s="81">
        <f t="shared" si="5"/>
        <v>172</v>
      </c>
      <c r="M33" s="73">
        <f t="shared" si="6"/>
        <v>222</v>
      </c>
      <c r="N33" s="79">
        <f t="shared" si="7"/>
        <v>722</v>
      </c>
      <c r="O33" s="73">
        <f>N33+O32</f>
        <v>2506</v>
      </c>
      <c r="P33" s="81">
        <f>N33*Gas_TransferFreqAssumpt!G33</f>
        <v>722</v>
      </c>
      <c r="Q33" s="83">
        <f>P33+Q32</f>
        <v>2506</v>
      </c>
    </row>
    <row r="34" spans="1:17" ht="32.25" thickBot="1">
      <c r="A34" s="488"/>
      <c r="B34" s="98"/>
      <c r="C34" s="31" t="s">
        <v>31</v>
      </c>
      <c r="D34" s="31">
        <f>DataSIzeAssumptions!B15</f>
        <v>25</v>
      </c>
      <c r="E34" s="43" t="s">
        <v>244</v>
      </c>
      <c r="F34" s="42" t="s">
        <v>41</v>
      </c>
      <c r="G34" s="43" t="s">
        <v>85</v>
      </c>
      <c r="H34" s="31" t="s">
        <v>128</v>
      </c>
      <c r="I34" s="44" t="s">
        <v>28</v>
      </c>
      <c r="J34" s="75" t="s">
        <v>146</v>
      </c>
      <c r="K34" s="85">
        <f>D34*Gas_TransferFreqAssumpt!D34*Gas_TransferFreqAssumpt!F34</f>
        <v>25</v>
      </c>
      <c r="L34" s="75">
        <f t="shared" si="5"/>
        <v>47</v>
      </c>
      <c r="M34" s="75">
        <f t="shared" si="6"/>
        <v>97</v>
      </c>
      <c r="N34" s="85">
        <f t="shared" si="7"/>
        <v>597</v>
      </c>
      <c r="O34" s="76">
        <f>N34+O33</f>
        <v>3103</v>
      </c>
      <c r="P34" s="75">
        <f>N34*Gas_TransferFreqAssumpt!G34</f>
        <v>597</v>
      </c>
      <c r="Q34" s="86">
        <f>P34+Q33</f>
        <v>3103</v>
      </c>
    </row>
    <row r="35" spans="1:17" ht="12" customHeight="1" thickBot="1">
      <c r="A35" s="489" t="s">
        <v>181</v>
      </c>
      <c r="B35" s="490"/>
      <c r="C35" s="490"/>
      <c r="D35" s="490"/>
      <c r="E35" s="490"/>
      <c r="F35" s="490"/>
      <c r="G35" s="490"/>
      <c r="H35" s="490"/>
      <c r="I35" s="490"/>
      <c r="J35" s="490"/>
      <c r="K35" s="490"/>
      <c r="L35" s="490"/>
      <c r="M35" s="490"/>
      <c r="N35" s="490"/>
      <c r="O35" s="490"/>
      <c r="P35" s="490"/>
      <c r="Q35" s="517"/>
    </row>
    <row r="36" spans="1:17" ht="21">
      <c r="A36" s="487" t="s">
        <v>352</v>
      </c>
      <c r="B36" s="57">
        <f>SUM(D36:D38)</f>
        <v>75</v>
      </c>
      <c r="C36" s="18" t="s">
        <v>139</v>
      </c>
      <c r="D36" s="18">
        <f>DataSIzeAssumptions!B5</f>
        <v>25</v>
      </c>
      <c r="E36" s="296" t="s">
        <v>351</v>
      </c>
      <c r="F36" s="20" t="s">
        <v>131</v>
      </c>
      <c r="G36" s="21" t="s">
        <v>85</v>
      </c>
      <c r="H36" s="18" t="s">
        <v>41</v>
      </c>
      <c r="I36" s="45" t="s">
        <v>133</v>
      </c>
      <c r="J36" s="71" t="s">
        <v>95</v>
      </c>
      <c r="K36" s="71">
        <f>D36*Gas_TransferFreqAssumpt!D36*Gas_TransferFreqAssumpt!F36</f>
        <v>25</v>
      </c>
      <c r="L36" s="71">
        <f>K36+$L$4</f>
        <v>47</v>
      </c>
      <c r="M36" s="71">
        <f>L36+$M$4</f>
        <v>97</v>
      </c>
      <c r="N36" s="71">
        <f>M36+$N$4</f>
        <v>597</v>
      </c>
      <c r="O36" s="71">
        <f>N36+O35</f>
        <v>597</v>
      </c>
      <c r="P36" s="71">
        <f>N36*Gas_TransferFreqAssumpt!G36</f>
        <v>597</v>
      </c>
      <c r="Q36" s="71">
        <f>P36+Q35</f>
        <v>597</v>
      </c>
    </row>
    <row r="37" spans="1:17" ht="21">
      <c r="A37" s="487"/>
      <c r="B37" s="57"/>
      <c r="C37" s="23" t="s">
        <v>140</v>
      </c>
      <c r="D37" s="23">
        <f>DataSIzeAssumptions!B15</f>
        <v>25</v>
      </c>
      <c r="E37" s="296" t="s">
        <v>351</v>
      </c>
      <c r="F37" s="20" t="s">
        <v>41</v>
      </c>
      <c r="G37" s="21" t="s">
        <v>85</v>
      </c>
      <c r="H37" s="18" t="s">
        <v>131</v>
      </c>
      <c r="I37" s="47" t="s">
        <v>141</v>
      </c>
      <c r="J37" s="87" t="s">
        <v>95</v>
      </c>
      <c r="K37" s="87">
        <f>D37*Gas_TransferFreqAssumpt!D37*Gas_TransferFreqAssumpt!F37</f>
        <v>25</v>
      </c>
      <c r="L37" s="87">
        <f>K37+$L$4</f>
        <v>47</v>
      </c>
      <c r="M37" s="87">
        <f>L37+M4</f>
        <v>97</v>
      </c>
      <c r="N37" s="87">
        <f>M37+$N$4</f>
        <v>597</v>
      </c>
      <c r="O37" s="87">
        <f>N37+O36</f>
        <v>1194</v>
      </c>
      <c r="P37" s="87">
        <f>N37*Gas_TransferFreqAssumpt!G37</f>
        <v>597</v>
      </c>
      <c r="Q37" s="87">
        <f>P37+Q36</f>
        <v>1194</v>
      </c>
    </row>
    <row r="38" spans="1:17" ht="54" customHeight="1" thickBot="1">
      <c r="A38" s="487"/>
      <c r="B38" s="57"/>
      <c r="C38" s="23" t="s">
        <v>142</v>
      </c>
      <c r="D38" s="23">
        <f>DataSIzeAssumptions!B5</f>
        <v>25</v>
      </c>
      <c r="E38" s="296" t="s">
        <v>351</v>
      </c>
      <c r="F38" s="20" t="s">
        <v>41</v>
      </c>
      <c r="G38" s="21" t="s">
        <v>85</v>
      </c>
      <c r="H38" s="18" t="s">
        <v>131</v>
      </c>
      <c r="I38" s="47" t="s">
        <v>141</v>
      </c>
      <c r="J38" s="73" t="s">
        <v>95</v>
      </c>
      <c r="K38" s="73">
        <f>D38*Gas_TransferFreqAssumpt!D38*Gas_TransferFreqAssumpt!F38</f>
        <v>25</v>
      </c>
      <c r="L38" s="73">
        <f>K38+$L$4</f>
        <v>47</v>
      </c>
      <c r="M38" s="73">
        <f>L38+$M$4</f>
        <v>97</v>
      </c>
      <c r="N38" s="73">
        <f>M38+$N$4</f>
        <v>597</v>
      </c>
      <c r="O38" s="112">
        <f>N38+O37</f>
        <v>1791</v>
      </c>
      <c r="P38" s="73">
        <f>N38*Gas_TransferFreqAssumpt!G38</f>
        <v>597</v>
      </c>
      <c r="Q38" s="112">
        <f>P38+Q37</f>
        <v>1791</v>
      </c>
    </row>
    <row r="39" spans="1:17" ht="15.75" thickBot="1">
      <c r="A39" s="491" t="s">
        <v>36</v>
      </c>
      <c r="B39" s="492"/>
      <c r="C39" s="492"/>
      <c r="D39" s="492"/>
      <c r="E39" s="492"/>
      <c r="F39" s="492"/>
      <c r="G39" s="492"/>
      <c r="H39" s="492"/>
      <c r="I39" s="492"/>
      <c r="J39" s="492"/>
      <c r="K39" s="492"/>
      <c r="L39" s="492"/>
      <c r="M39" s="492"/>
      <c r="N39" s="492"/>
      <c r="O39" s="492"/>
      <c r="P39" s="492"/>
      <c r="Q39" s="518"/>
    </row>
    <row r="40" spans="1:17" ht="21">
      <c r="A40" s="521" t="s">
        <v>138</v>
      </c>
      <c r="B40" s="55">
        <f>SUM(D40:D44)</f>
        <v>243</v>
      </c>
      <c r="C40" s="35" t="s">
        <v>0</v>
      </c>
      <c r="D40" s="35">
        <f>DataSIzeAssumptions!B15</f>
        <v>25</v>
      </c>
      <c r="E40" s="36" t="s">
        <v>37</v>
      </c>
      <c r="F40" s="37" t="s">
        <v>41</v>
      </c>
      <c r="G40" s="36" t="s">
        <v>30</v>
      </c>
      <c r="H40" s="35" t="s">
        <v>128</v>
      </c>
      <c r="I40" s="38" t="s">
        <v>28</v>
      </c>
      <c r="J40" s="71" t="s">
        <v>146</v>
      </c>
      <c r="K40" s="77">
        <f>D40*Gas_TransferFreqAssumpt!D40*Gas_TransferFreqAssumpt!F40</f>
        <v>25</v>
      </c>
      <c r="L40" s="71">
        <f aca="true" t="shared" si="8" ref="L40:L46">K40+$L$4</f>
        <v>47</v>
      </c>
      <c r="M40" s="71">
        <f>L40+$M$4</f>
        <v>97</v>
      </c>
      <c r="N40" s="77">
        <f aca="true" t="shared" si="9" ref="N40:N46">M40+$N$4</f>
        <v>597</v>
      </c>
      <c r="O40" s="71">
        <f>N40</f>
        <v>597</v>
      </c>
      <c r="P40" s="71">
        <f>N40*Gas_TransferFreqAssumpt!G40</f>
        <v>597</v>
      </c>
      <c r="Q40" s="78">
        <f>P40</f>
        <v>597</v>
      </c>
    </row>
    <row r="41" spans="1:17" ht="21">
      <c r="A41" s="522"/>
      <c r="B41" s="57"/>
      <c r="C41" s="26" t="s">
        <v>25</v>
      </c>
      <c r="D41" s="26">
        <f>DataSIzeAssumptions!B16</f>
        <v>18</v>
      </c>
      <c r="E41" s="27" t="s">
        <v>37</v>
      </c>
      <c r="F41" s="39" t="s">
        <v>41</v>
      </c>
      <c r="G41" s="40" t="s">
        <v>30</v>
      </c>
      <c r="H41" s="26" t="s">
        <v>34</v>
      </c>
      <c r="I41" s="41"/>
      <c r="J41" s="73" t="s">
        <v>211</v>
      </c>
      <c r="K41" s="79">
        <f>D41*Gas_TransferFreqAssumpt!D41*Gas_TransferFreqAssumpt!F41</f>
        <v>18</v>
      </c>
      <c r="L41" s="73">
        <f t="shared" si="8"/>
        <v>40</v>
      </c>
      <c r="M41" s="73">
        <f>L41+$M$4</f>
        <v>90</v>
      </c>
      <c r="N41" s="79">
        <f t="shared" si="9"/>
        <v>590</v>
      </c>
      <c r="O41" s="73">
        <f>N41+O40</f>
        <v>1187</v>
      </c>
      <c r="P41" s="73">
        <f>N41*Gas_TransferFreqAssumpt!G41</f>
        <v>590</v>
      </c>
      <c r="Q41" s="80">
        <f>P41+Q40</f>
        <v>1187</v>
      </c>
    </row>
    <row r="42" spans="1:17" ht="21">
      <c r="A42" s="522"/>
      <c r="B42" s="57"/>
      <c r="C42" s="26" t="s">
        <v>24</v>
      </c>
      <c r="D42" s="26">
        <f>DataSIzeAssumptions!B5</f>
        <v>25</v>
      </c>
      <c r="E42" s="27" t="s">
        <v>37</v>
      </c>
      <c r="F42" s="39" t="s">
        <v>34</v>
      </c>
      <c r="G42" s="40" t="s">
        <v>30</v>
      </c>
      <c r="H42" s="26" t="s">
        <v>41</v>
      </c>
      <c r="I42" s="41"/>
      <c r="J42" s="73" t="s">
        <v>146</v>
      </c>
      <c r="K42" s="79">
        <f>D42*Gas_TransferFreqAssumpt!D42*Gas_TransferFreqAssumpt!F42</f>
        <v>25</v>
      </c>
      <c r="L42" s="73">
        <f t="shared" si="8"/>
        <v>47</v>
      </c>
      <c r="M42" s="73">
        <f>L42+$M$4</f>
        <v>97</v>
      </c>
      <c r="N42" s="79">
        <f t="shared" si="9"/>
        <v>597</v>
      </c>
      <c r="O42" s="73">
        <f>N42+O41</f>
        <v>1784</v>
      </c>
      <c r="P42" s="73">
        <f>N42*Gas_TransferFreqAssumpt!G42</f>
        <v>597</v>
      </c>
      <c r="Q42" s="80">
        <f>P42+Q41</f>
        <v>1784</v>
      </c>
    </row>
    <row r="43" spans="1:17" ht="21">
      <c r="A43" s="522"/>
      <c r="B43" s="57"/>
      <c r="C43" s="26" t="s">
        <v>104</v>
      </c>
      <c r="D43" s="26">
        <f>DataSIzeAssumptions!B25</f>
        <v>150</v>
      </c>
      <c r="E43" s="27" t="s">
        <v>37</v>
      </c>
      <c r="F43" s="39" t="s">
        <v>41</v>
      </c>
      <c r="G43" s="40" t="s">
        <v>30</v>
      </c>
      <c r="H43" s="26" t="s">
        <v>34</v>
      </c>
      <c r="I43" s="41"/>
      <c r="J43" s="81" t="s">
        <v>212</v>
      </c>
      <c r="K43" s="79">
        <f>D43*Gas_TransferFreqAssumpt!D43*Gas_TransferFreqAssumpt!F43</f>
        <v>150</v>
      </c>
      <c r="L43" s="73">
        <f t="shared" si="8"/>
        <v>172</v>
      </c>
      <c r="M43" s="73">
        <f>L43+$M$4</f>
        <v>222</v>
      </c>
      <c r="N43" s="79">
        <f t="shared" si="9"/>
        <v>722</v>
      </c>
      <c r="O43" s="73">
        <f>N43+O42</f>
        <v>2506</v>
      </c>
      <c r="P43" s="81">
        <f>N43*Gas_TransferFreqAssumpt!G43</f>
        <v>722</v>
      </c>
      <c r="Q43" s="83">
        <f>P43+Q42</f>
        <v>2506</v>
      </c>
    </row>
    <row r="44" spans="1:17" ht="21.75" thickBot="1">
      <c r="A44" s="523"/>
      <c r="B44" s="98"/>
      <c r="C44" s="31" t="s">
        <v>31</v>
      </c>
      <c r="D44" s="31">
        <f>DataSIzeAssumptions!B15</f>
        <v>25</v>
      </c>
      <c r="E44" s="32" t="s">
        <v>37</v>
      </c>
      <c r="F44" s="42" t="s">
        <v>41</v>
      </c>
      <c r="G44" s="43" t="s">
        <v>30</v>
      </c>
      <c r="H44" s="31" t="s">
        <v>128</v>
      </c>
      <c r="I44" s="44" t="s">
        <v>28</v>
      </c>
      <c r="J44" s="75" t="s">
        <v>146</v>
      </c>
      <c r="K44" s="85">
        <f>D44*Gas_TransferFreqAssumpt!D44*Gas_TransferFreqAssumpt!F44</f>
        <v>25</v>
      </c>
      <c r="L44" s="75">
        <f t="shared" si="8"/>
        <v>47</v>
      </c>
      <c r="M44" s="75">
        <f>L44+M4</f>
        <v>97</v>
      </c>
      <c r="N44" s="85">
        <f t="shared" si="9"/>
        <v>597</v>
      </c>
      <c r="O44" s="76">
        <f>N44+O43</f>
        <v>3103</v>
      </c>
      <c r="P44" s="75">
        <f>N44*Gas_TransferFreqAssumpt!G44</f>
        <v>597</v>
      </c>
      <c r="Q44" s="86">
        <f>P44+Q43</f>
        <v>3103</v>
      </c>
    </row>
    <row r="45" spans="1:17" ht="21">
      <c r="A45" s="522" t="s">
        <v>86</v>
      </c>
      <c r="B45" s="57">
        <f>SUM(D45:D46)</f>
        <v>43</v>
      </c>
      <c r="C45" s="30" t="s">
        <v>0</v>
      </c>
      <c r="D45" s="30">
        <f>DataSIzeAssumptions!B15</f>
        <v>25</v>
      </c>
      <c r="E45" s="29" t="s">
        <v>37</v>
      </c>
      <c r="F45" s="28" t="s">
        <v>41</v>
      </c>
      <c r="G45" s="29" t="s">
        <v>30</v>
      </c>
      <c r="H45" s="30" t="s">
        <v>128</v>
      </c>
      <c r="I45" s="46" t="s">
        <v>28</v>
      </c>
      <c r="J45" s="71" t="s">
        <v>95</v>
      </c>
      <c r="K45" s="71">
        <f>D45*Gas_TransferFreqAssumpt!D45*Gas_TransferFreqAssumpt!F45</f>
        <v>25</v>
      </c>
      <c r="L45" s="71">
        <f t="shared" si="8"/>
        <v>47</v>
      </c>
      <c r="M45" s="71">
        <f>L45+$M$4</f>
        <v>97</v>
      </c>
      <c r="N45" s="71">
        <f t="shared" si="9"/>
        <v>597</v>
      </c>
      <c r="O45" s="71">
        <f>N45</f>
        <v>597</v>
      </c>
      <c r="P45" s="71">
        <f>N45*Gas_TransferFreqAssumpt!G45</f>
        <v>597</v>
      </c>
      <c r="Q45" s="71">
        <f>P45</f>
        <v>597</v>
      </c>
    </row>
    <row r="46" spans="1:17" ht="21.75" thickBot="1">
      <c r="A46" s="523"/>
      <c r="B46" s="98"/>
      <c r="C46" s="31" t="s">
        <v>25</v>
      </c>
      <c r="D46" s="31">
        <f>DataSIzeAssumptions!B16</f>
        <v>18</v>
      </c>
      <c r="E46" s="32" t="s">
        <v>37</v>
      </c>
      <c r="F46" s="42" t="s">
        <v>41</v>
      </c>
      <c r="G46" s="43" t="s">
        <v>30</v>
      </c>
      <c r="H46" s="31" t="s">
        <v>34</v>
      </c>
      <c r="I46" s="44"/>
      <c r="J46" s="75" t="s">
        <v>106</v>
      </c>
      <c r="K46" s="75">
        <f>D46*Gas_TransferFreqAssumpt!D46*Gas_TransferFreqAssumpt!F46</f>
        <v>18</v>
      </c>
      <c r="L46" s="75">
        <f t="shared" si="8"/>
        <v>40</v>
      </c>
      <c r="M46" s="75">
        <f>L46+$M$4</f>
        <v>90</v>
      </c>
      <c r="N46" s="75">
        <f t="shared" si="9"/>
        <v>590</v>
      </c>
      <c r="O46" s="76">
        <f>N46+O45</f>
        <v>1187</v>
      </c>
      <c r="P46" s="75">
        <f>N46*Gas_TransferFreqAssumpt!G46</f>
        <v>590</v>
      </c>
      <c r="Q46" s="76">
        <f>P46+Q45</f>
        <v>1187</v>
      </c>
    </row>
    <row r="47" spans="1:17" ht="12" customHeight="1" thickBot="1">
      <c r="A47" s="489" t="s">
        <v>170</v>
      </c>
      <c r="B47" s="490"/>
      <c r="C47" s="490"/>
      <c r="D47" s="490"/>
      <c r="E47" s="490"/>
      <c r="F47" s="490"/>
      <c r="G47" s="490"/>
      <c r="H47" s="490"/>
      <c r="I47" s="490"/>
      <c r="J47" s="490"/>
      <c r="K47" s="490"/>
      <c r="L47" s="490"/>
      <c r="M47" s="490"/>
      <c r="N47" s="490"/>
      <c r="O47" s="490"/>
      <c r="P47" s="490"/>
      <c r="Q47" s="517"/>
    </row>
    <row r="48" spans="1:17" ht="31.5">
      <c r="A48" s="522" t="s">
        <v>135</v>
      </c>
      <c r="B48" s="57">
        <f>SUM(D48:D49)</f>
        <v>50</v>
      </c>
      <c r="C48" s="18" t="s">
        <v>147</v>
      </c>
      <c r="D48" s="18">
        <f>DataSIzeAssumptions!B15</f>
        <v>25</v>
      </c>
      <c r="E48" s="19" t="s">
        <v>149</v>
      </c>
      <c r="F48" s="20" t="s">
        <v>131</v>
      </c>
      <c r="G48" s="21" t="s">
        <v>150</v>
      </c>
      <c r="H48" s="18" t="s">
        <v>41</v>
      </c>
      <c r="I48" s="45" t="s">
        <v>133</v>
      </c>
      <c r="J48" s="71" t="s">
        <v>95</v>
      </c>
      <c r="K48" s="71">
        <f>D48*Gas_TransferFreqAssumpt!D48*Gas_TransferFreqAssumpt!F48</f>
        <v>25</v>
      </c>
      <c r="L48" s="71">
        <f>K48+$L$4</f>
        <v>47</v>
      </c>
      <c r="M48" s="71">
        <f>L48+$M$4</f>
        <v>97</v>
      </c>
      <c r="N48" s="71">
        <f>M48+$N$4</f>
        <v>597</v>
      </c>
      <c r="O48" s="71">
        <f>N48+O47</f>
        <v>597</v>
      </c>
      <c r="P48" s="71">
        <f>N48*Gas_TransferFreqAssumpt!G48</f>
        <v>597</v>
      </c>
      <c r="Q48" s="71">
        <f>P48+Q47</f>
        <v>597</v>
      </c>
    </row>
    <row r="49" spans="1:17" ht="32.25" thickBot="1">
      <c r="A49" s="523"/>
      <c r="B49" s="57"/>
      <c r="C49" s="31" t="s">
        <v>148</v>
      </c>
      <c r="D49" s="23">
        <f>DataSIzeAssumptions!B15</f>
        <v>25</v>
      </c>
      <c r="E49" s="33" t="s">
        <v>149</v>
      </c>
      <c r="F49" s="20" t="s">
        <v>41</v>
      </c>
      <c r="G49" s="43" t="s">
        <v>150</v>
      </c>
      <c r="H49" s="18" t="s">
        <v>131</v>
      </c>
      <c r="I49" s="45" t="s">
        <v>133</v>
      </c>
      <c r="J49" s="75" t="s">
        <v>95</v>
      </c>
      <c r="K49" s="75">
        <f>D49*Gas_TransferFreqAssumpt!D49*Gas_TransferFreqAssumpt!F49</f>
        <v>25</v>
      </c>
      <c r="L49" s="75">
        <f>K49+$L$4</f>
        <v>47</v>
      </c>
      <c r="M49" s="75">
        <f>L49+$M$4</f>
        <v>97</v>
      </c>
      <c r="N49" s="75">
        <f>M49+$N$4</f>
        <v>597</v>
      </c>
      <c r="O49" s="76">
        <f>N49+O48</f>
        <v>1194</v>
      </c>
      <c r="P49" s="75">
        <f>N49*Gas_TransferFreqAssumpt!G49</f>
        <v>597</v>
      </c>
      <c r="Q49" s="76">
        <f>P49+Q48</f>
        <v>1194</v>
      </c>
    </row>
    <row r="50" spans="1:17" ht="12.75" customHeight="1" thickBot="1">
      <c r="A50" s="491" t="s">
        <v>36</v>
      </c>
      <c r="B50" s="492"/>
      <c r="C50" s="492"/>
      <c r="D50" s="492"/>
      <c r="E50" s="492"/>
      <c r="F50" s="492"/>
      <c r="G50" s="492"/>
      <c r="H50" s="492"/>
      <c r="I50" s="492"/>
      <c r="J50" s="492"/>
      <c r="K50" s="492"/>
      <c r="L50" s="492"/>
      <c r="M50" s="492"/>
      <c r="N50" s="492"/>
      <c r="O50" s="492"/>
      <c r="P50" s="492"/>
      <c r="Q50" s="518"/>
    </row>
    <row r="51" spans="1:17" ht="15">
      <c r="A51" s="521" t="s">
        <v>134</v>
      </c>
      <c r="B51" s="55">
        <f>SUM(D51:D55)</f>
        <v>243</v>
      </c>
      <c r="C51" s="35" t="s">
        <v>0</v>
      </c>
      <c r="D51" s="35">
        <f>DataSIzeAssumptions!B15</f>
        <v>25</v>
      </c>
      <c r="E51" s="36" t="s">
        <v>153</v>
      </c>
      <c r="F51" s="37" t="s">
        <v>41</v>
      </c>
      <c r="G51" s="36" t="s">
        <v>154</v>
      </c>
      <c r="H51" s="35" t="s">
        <v>128</v>
      </c>
      <c r="I51" s="38" t="s">
        <v>28</v>
      </c>
      <c r="J51" s="71" t="s">
        <v>146</v>
      </c>
      <c r="K51" s="77">
        <f>D51*Gas_TransferFreqAssumpt!D51*Gas_TransferFreqAssumpt!F51</f>
        <v>25</v>
      </c>
      <c r="L51" s="71">
        <f>K51+$L$4</f>
        <v>47</v>
      </c>
      <c r="M51" s="71">
        <f>L51+$M$4</f>
        <v>97</v>
      </c>
      <c r="N51" s="77">
        <f>M51+$N$4</f>
        <v>597</v>
      </c>
      <c r="O51" s="71">
        <f>N51</f>
        <v>597</v>
      </c>
      <c r="P51" s="71">
        <f>N51*Gas_TransferFreqAssumpt!G51</f>
        <v>597</v>
      </c>
      <c r="Q51" s="78">
        <f>P51</f>
        <v>597</v>
      </c>
    </row>
    <row r="52" spans="1:17" ht="15">
      <c r="A52" s="522"/>
      <c r="B52" s="57"/>
      <c r="C52" s="26" t="s">
        <v>25</v>
      </c>
      <c r="D52" s="26">
        <f>DataSIzeAssumptions!B16</f>
        <v>18</v>
      </c>
      <c r="E52" s="27" t="s">
        <v>153</v>
      </c>
      <c r="F52" s="39" t="s">
        <v>41</v>
      </c>
      <c r="G52" s="40" t="s">
        <v>154</v>
      </c>
      <c r="H52" s="26" t="s">
        <v>34</v>
      </c>
      <c r="I52" s="41"/>
      <c r="J52" s="73" t="s">
        <v>211</v>
      </c>
      <c r="K52" s="79">
        <f>D52*Gas_TransferFreqAssumpt!D52*Gas_TransferFreqAssumpt!F52</f>
        <v>18</v>
      </c>
      <c r="L52" s="73">
        <f>K52+$L$4</f>
        <v>40</v>
      </c>
      <c r="M52" s="73">
        <f>L52+$M$4</f>
        <v>90</v>
      </c>
      <c r="N52" s="79">
        <f>M52+$N$4</f>
        <v>590</v>
      </c>
      <c r="O52" s="73">
        <f>N52+O51</f>
        <v>1187</v>
      </c>
      <c r="P52" s="73">
        <f>N52*Gas_TransferFreqAssumpt!G52</f>
        <v>590</v>
      </c>
      <c r="Q52" s="80">
        <f>P52+Q51</f>
        <v>1187</v>
      </c>
    </row>
    <row r="53" spans="1:17" ht="15">
      <c r="A53" s="522"/>
      <c r="B53" s="57"/>
      <c r="C53" s="26" t="s">
        <v>24</v>
      </c>
      <c r="D53" s="26">
        <f>DataSIzeAssumptions!B5</f>
        <v>25</v>
      </c>
      <c r="E53" s="27" t="s">
        <v>153</v>
      </c>
      <c r="F53" s="39" t="s">
        <v>34</v>
      </c>
      <c r="G53" s="40" t="s">
        <v>154</v>
      </c>
      <c r="H53" s="26" t="s">
        <v>41</v>
      </c>
      <c r="I53" s="41"/>
      <c r="J53" s="73" t="s">
        <v>146</v>
      </c>
      <c r="K53" s="79">
        <f>D53*Gas_TransferFreqAssumpt!D53*Gas_TransferFreqAssumpt!F53</f>
        <v>25</v>
      </c>
      <c r="L53" s="73">
        <f>K53+$L$4</f>
        <v>47</v>
      </c>
      <c r="M53" s="73">
        <f>L53+$M$4</f>
        <v>97</v>
      </c>
      <c r="N53" s="79">
        <f>M53+$N$4</f>
        <v>597</v>
      </c>
      <c r="O53" s="73">
        <f>N53+O52</f>
        <v>1784</v>
      </c>
      <c r="P53" s="73">
        <f>N53*Gas_TransferFreqAssumpt!G53</f>
        <v>597</v>
      </c>
      <c r="Q53" s="80">
        <f>P53+Q52</f>
        <v>1784</v>
      </c>
    </row>
    <row r="54" spans="1:17" ht="15">
      <c r="A54" s="522"/>
      <c r="B54" s="57"/>
      <c r="C54" s="26" t="s">
        <v>104</v>
      </c>
      <c r="D54" s="26">
        <f>DataSIzeAssumptions!B25</f>
        <v>150</v>
      </c>
      <c r="E54" s="27" t="s">
        <v>153</v>
      </c>
      <c r="F54" s="39" t="s">
        <v>41</v>
      </c>
      <c r="G54" s="40" t="s">
        <v>154</v>
      </c>
      <c r="H54" s="26" t="s">
        <v>34</v>
      </c>
      <c r="I54" s="41"/>
      <c r="J54" s="81" t="s">
        <v>212</v>
      </c>
      <c r="K54" s="82">
        <f>D54*Gas_TransferFreqAssumpt!D54*Gas_TransferFreqAssumpt!F54</f>
        <v>150</v>
      </c>
      <c r="L54" s="73">
        <f>K54+$L$4</f>
        <v>172</v>
      </c>
      <c r="M54" s="73">
        <f>L54+$M$4</f>
        <v>222</v>
      </c>
      <c r="N54" s="79">
        <f>M54+$N$4</f>
        <v>722</v>
      </c>
      <c r="O54" s="73">
        <f>N54+O53</f>
        <v>2506</v>
      </c>
      <c r="P54" s="81">
        <f>N54*Gas_TransferFreqAssumpt!G54</f>
        <v>722</v>
      </c>
      <c r="Q54" s="83">
        <f>P54+Q53</f>
        <v>2506</v>
      </c>
    </row>
    <row r="55" spans="1:17" ht="21.75" thickBot="1">
      <c r="A55" s="523"/>
      <c r="B55" s="98"/>
      <c r="C55" s="31" t="s">
        <v>31</v>
      </c>
      <c r="D55" s="31">
        <f>DataSIzeAssumptions!B15</f>
        <v>25</v>
      </c>
      <c r="E55" s="32" t="s">
        <v>153</v>
      </c>
      <c r="F55" s="42" t="s">
        <v>41</v>
      </c>
      <c r="G55" s="43" t="s">
        <v>154</v>
      </c>
      <c r="H55" s="31" t="s">
        <v>128</v>
      </c>
      <c r="I55" s="44" t="s">
        <v>28</v>
      </c>
      <c r="J55" s="75" t="s">
        <v>146</v>
      </c>
      <c r="K55" s="85">
        <f>D55*Gas_TransferFreqAssumpt!D55*Gas_TransferFreqAssumpt!F55</f>
        <v>25</v>
      </c>
      <c r="L55" s="75">
        <f>K55+$L$4</f>
        <v>47</v>
      </c>
      <c r="M55" s="75">
        <f>L55+M4</f>
        <v>97</v>
      </c>
      <c r="N55" s="85">
        <f>M55+$N$4</f>
        <v>597</v>
      </c>
      <c r="O55" s="76">
        <f>N55+O54</f>
        <v>3103</v>
      </c>
      <c r="P55" s="75">
        <f>N55*Gas_TransferFreqAssumpt!G55</f>
        <v>597</v>
      </c>
      <c r="Q55" s="86">
        <f>P55+Q54</f>
        <v>3103</v>
      </c>
    </row>
    <row r="56" spans="1:17" ht="12" customHeight="1" thickBot="1">
      <c r="A56" s="499" t="s">
        <v>180</v>
      </c>
      <c r="B56" s="500"/>
      <c r="C56" s="500"/>
      <c r="D56" s="500"/>
      <c r="E56" s="500"/>
      <c r="F56" s="500"/>
      <c r="G56" s="500"/>
      <c r="H56" s="500"/>
      <c r="I56" s="500"/>
      <c r="J56" s="500"/>
      <c r="K56" s="500"/>
      <c r="L56" s="500"/>
      <c r="M56" s="500"/>
      <c r="N56" s="500"/>
      <c r="O56" s="500"/>
      <c r="P56" s="500"/>
      <c r="Q56" s="540"/>
    </row>
    <row r="57" spans="1:17" ht="22.5" customHeight="1">
      <c r="A57" s="69" t="s">
        <v>380</v>
      </c>
      <c r="B57" s="55">
        <f>SUM(D57:D58)</f>
        <v>33</v>
      </c>
      <c r="C57" s="18" t="s">
        <v>129</v>
      </c>
      <c r="D57" s="18">
        <f>DataSIzeAssumptions!B42</f>
        <v>8</v>
      </c>
      <c r="E57" s="29" t="s">
        <v>132</v>
      </c>
      <c r="F57" s="20" t="s">
        <v>131</v>
      </c>
      <c r="G57" s="21" t="s">
        <v>132</v>
      </c>
      <c r="H57" s="18" t="s">
        <v>41</v>
      </c>
      <c r="I57" s="45" t="s">
        <v>133</v>
      </c>
      <c r="J57" s="87" t="s">
        <v>145</v>
      </c>
      <c r="K57" s="87">
        <f>D57*Gas_TransferFreqAssumpt!D57*Gas_TransferFreqAssumpt!F57</f>
        <v>8</v>
      </c>
      <c r="L57" s="87">
        <f>K57+$L$4</f>
        <v>30</v>
      </c>
      <c r="M57" s="87">
        <f>L57+$M$4</f>
        <v>80</v>
      </c>
      <c r="N57" s="88">
        <f>M57+$N$4</f>
        <v>580</v>
      </c>
      <c r="O57" s="87">
        <f>N57</f>
        <v>580</v>
      </c>
      <c r="P57" s="87">
        <f>N57*Gas_TransferFreqAssumpt!G57</f>
        <v>211700</v>
      </c>
      <c r="Q57" s="87">
        <f>P57</f>
        <v>211700</v>
      </c>
    </row>
    <row r="58" spans="1:17" ht="24" customHeight="1" thickBot="1">
      <c r="A58" s="69"/>
      <c r="B58" s="57"/>
      <c r="C58" s="26" t="s">
        <v>130</v>
      </c>
      <c r="D58" s="26">
        <f>DataSIzeAssumptions!B15</f>
        <v>25</v>
      </c>
      <c r="E58" s="27" t="s">
        <v>132</v>
      </c>
      <c r="F58" s="39" t="s">
        <v>41</v>
      </c>
      <c r="G58" s="40" t="s">
        <v>132</v>
      </c>
      <c r="H58" s="26" t="s">
        <v>131</v>
      </c>
      <c r="I58" s="41" t="s">
        <v>133</v>
      </c>
      <c r="J58" s="81" t="s">
        <v>146</v>
      </c>
      <c r="K58" s="81">
        <f>D58*Gas_TransferFreqAssumpt!D59*Gas_TransferFreqAssumpt!F59</f>
        <v>25</v>
      </c>
      <c r="L58" s="81">
        <f>K58+$L$4</f>
        <v>47</v>
      </c>
      <c r="M58" s="81">
        <f>L58+$M$4</f>
        <v>97</v>
      </c>
      <c r="N58" s="81">
        <f>M58+$N$4</f>
        <v>597</v>
      </c>
      <c r="O58" s="89">
        <f>N58+O57</f>
        <v>1177</v>
      </c>
      <c r="P58" s="81">
        <f>N58*Gas_TransferFreqAssumpt!G58</f>
        <v>217905</v>
      </c>
      <c r="Q58" s="89">
        <f>P58+Q57</f>
        <v>429605</v>
      </c>
    </row>
    <row r="59" spans="1:17" ht="25.5" customHeight="1">
      <c r="A59" s="282" t="s">
        <v>354</v>
      </c>
      <c r="B59" s="55">
        <f>SUM(D59:D60)</f>
        <v>33</v>
      </c>
      <c r="C59" s="283" t="s">
        <v>355</v>
      </c>
      <c r="D59" s="56">
        <f>DataSIzeAssumptions!B42</f>
        <v>8</v>
      </c>
      <c r="E59" s="283" t="s">
        <v>356</v>
      </c>
      <c r="F59" s="61" t="s">
        <v>131</v>
      </c>
      <c r="G59" s="48" t="s">
        <v>357</v>
      </c>
      <c r="H59" s="56" t="s">
        <v>41</v>
      </c>
      <c r="I59" s="62" t="s">
        <v>133</v>
      </c>
      <c r="J59" s="71" t="s">
        <v>145</v>
      </c>
      <c r="K59" s="71">
        <f>D59*Gas_TransferFreqAssumpt!D59*Gas_TransferFreqAssumpt!F59</f>
        <v>8</v>
      </c>
      <c r="L59" s="71">
        <f>K59+$L$4</f>
        <v>30</v>
      </c>
      <c r="M59" s="71">
        <f>L59+$M$4</f>
        <v>80</v>
      </c>
      <c r="N59" s="94">
        <f>M59+$N$4</f>
        <v>580</v>
      </c>
      <c r="O59" s="71">
        <f>N59</f>
        <v>580</v>
      </c>
      <c r="P59" s="71">
        <f>N59*Gas_TransferFreqAssumpt!G59</f>
        <v>6960</v>
      </c>
      <c r="Q59" s="71">
        <f>P59</f>
        <v>6960</v>
      </c>
    </row>
    <row r="60" spans="1:17" ht="25.5" customHeight="1" thickBot="1">
      <c r="A60" s="69"/>
      <c r="B60" s="98"/>
      <c r="C60" s="242" t="s">
        <v>130</v>
      </c>
      <c r="D60" s="31">
        <f>DataSIzeAssumptions!B15</f>
        <v>25</v>
      </c>
      <c r="E60" s="242" t="s">
        <v>357</v>
      </c>
      <c r="F60" s="42" t="s">
        <v>41</v>
      </c>
      <c r="G60" s="43" t="s">
        <v>357</v>
      </c>
      <c r="H60" s="31" t="s">
        <v>131</v>
      </c>
      <c r="I60" s="44" t="s">
        <v>133</v>
      </c>
      <c r="J60" s="75" t="s">
        <v>146</v>
      </c>
      <c r="K60" s="75">
        <f>D60*Gas_TransferFreqAssumpt!D60*Gas_TransferFreqAssumpt!F60</f>
        <v>25</v>
      </c>
      <c r="L60" s="75">
        <f>K60+$L$4</f>
        <v>47</v>
      </c>
      <c r="M60" s="75">
        <f>L60+$M$4</f>
        <v>97</v>
      </c>
      <c r="N60" s="75">
        <f>M60+$N$4</f>
        <v>597</v>
      </c>
      <c r="O60" s="76">
        <f>N60+O59</f>
        <v>1177</v>
      </c>
      <c r="P60" s="75">
        <f>N60*Gas_TransferFreqAssumpt!G60</f>
        <v>7164</v>
      </c>
      <c r="Q60" s="76">
        <f>P60+Q59</f>
        <v>14124</v>
      </c>
    </row>
    <row r="61" spans="1:17" ht="12.75" customHeight="1" thickBot="1">
      <c r="A61" s="491" t="s">
        <v>36</v>
      </c>
      <c r="B61" s="492"/>
      <c r="C61" s="492"/>
      <c r="D61" s="492"/>
      <c r="E61" s="492"/>
      <c r="F61" s="492"/>
      <c r="G61" s="492"/>
      <c r="H61" s="492"/>
      <c r="I61" s="492"/>
      <c r="J61" s="492"/>
      <c r="K61" s="492"/>
      <c r="L61" s="492"/>
      <c r="M61" s="492"/>
      <c r="N61" s="492"/>
      <c r="O61" s="492"/>
      <c r="P61" s="492"/>
      <c r="Q61" s="518"/>
    </row>
    <row r="62" spans="1:17" ht="21">
      <c r="A62" s="486" t="s">
        <v>358</v>
      </c>
      <c r="B62" s="55">
        <f>SUM(D62:D65)</f>
        <v>76</v>
      </c>
      <c r="C62" s="130" t="s">
        <v>0</v>
      </c>
      <c r="D62" s="35">
        <f>DataSIzeAssumptions!B15</f>
        <v>25</v>
      </c>
      <c r="E62" s="36" t="s">
        <v>37</v>
      </c>
      <c r="F62" s="37" t="s">
        <v>41</v>
      </c>
      <c r="G62" s="36" t="s">
        <v>30</v>
      </c>
      <c r="H62" s="35" t="s">
        <v>128</v>
      </c>
      <c r="I62" s="38" t="s">
        <v>28</v>
      </c>
      <c r="J62" s="71" t="s">
        <v>146</v>
      </c>
      <c r="K62" s="77">
        <f>D62*Gas_TransferFreqAssumpt!D62*Gas_TransferFreqAssumpt!F62</f>
        <v>25</v>
      </c>
      <c r="L62" s="71">
        <f>K62+$L$4</f>
        <v>47</v>
      </c>
      <c r="M62" s="71">
        <f>L62+$M$4</f>
        <v>97</v>
      </c>
      <c r="N62" s="77">
        <f>M62+$N$4</f>
        <v>597</v>
      </c>
      <c r="O62" s="71">
        <f>N62</f>
        <v>597</v>
      </c>
      <c r="P62" s="71">
        <f>N62*Gas_TransferFreqAssumpt!G62</f>
        <v>597</v>
      </c>
      <c r="Q62" s="78">
        <f>P62</f>
        <v>597</v>
      </c>
    </row>
    <row r="63" spans="1:17" ht="21">
      <c r="A63" s="487"/>
      <c r="B63" s="57"/>
      <c r="C63" s="124" t="s">
        <v>25</v>
      </c>
      <c r="D63" s="26">
        <f>DataSIzeAssumptions!B16</f>
        <v>18</v>
      </c>
      <c r="E63" s="27" t="s">
        <v>37</v>
      </c>
      <c r="F63" s="39" t="s">
        <v>41</v>
      </c>
      <c r="G63" s="40" t="s">
        <v>30</v>
      </c>
      <c r="H63" s="26" t="s">
        <v>34</v>
      </c>
      <c r="I63" s="41"/>
      <c r="J63" s="73" t="s">
        <v>211</v>
      </c>
      <c r="K63" s="79">
        <f>D63*Gas_TransferFreqAssumpt!D63*Gas_TransferFreqAssumpt!F63</f>
        <v>18</v>
      </c>
      <c r="L63" s="73">
        <f>K63+$L$4</f>
        <v>40</v>
      </c>
      <c r="M63" s="73">
        <f>L63+$M$4</f>
        <v>90</v>
      </c>
      <c r="N63" s="79">
        <f>M63+$N$4</f>
        <v>590</v>
      </c>
      <c r="O63" s="73">
        <f>N63+O62</f>
        <v>1187</v>
      </c>
      <c r="P63" s="73">
        <f>N63*Gas_TransferFreqAssumpt!G63</f>
        <v>590</v>
      </c>
      <c r="Q63" s="80">
        <f>P63+Q62</f>
        <v>1187</v>
      </c>
    </row>
    <row r="64" spans="1:17" ht="21">
      <c r="A64" s="487"/>
      <c r="B64" s="57"/>
      <c r="C64" s="124" t="s">
        <v>359</v>
      </c>
      <c r="D64" s="26">
        <f>DataSIzeAssumptions!B42</f>
        <v>8</v>
      </c>
      <c r="E64" s="27" t="s">
        <v>37</v>
      </c>
      <c r="F64" s="39" t="s">
        <v>34</v>
      </c>
      <c r="G64" s="40" t="s">
        <v>30</v>
      </c>
      <c r="H64" s="26" t="s">
        <v>41</v>
      </c>
      <c r="I64" s="41"/>
      <c r="J64" s="73" t="s">
        <v>145</v>
      </c>
      <c r="K64" s="79">
        <f>D64*Gas_TransferFreqAssumpt!D64*Gas_TransferFreqAssumpt!F64</f>
        <v>8</v>
      </c>
      <c r="L64" s="73">
        <f>K64+$L$4</f>
        <v>30</v>
      </c>
      <c r="M64" s="73">
        <f>L64+$M$4</f>
        <v>80</v>
      </c>
      <c r="N64" s="79">
        <f>M64+$N$4</f>
        <v>580</v>
      </c>
      <c r="O64" s="73">
        <f>N64+O63</f>
        <v>1767</v>
      </c>
      <c r="P64" s="73">
        <f>N64*Gas_TransferFreqAssumpt!G64</f>
        <v>580</v>
      </c>
      <c r="Q64" s="80">
        <f>P64+Q63</f>
        <v>1767</v>
      </c>
    </row>
    <row r="65" spans="1:17" ht="21.75" thickBot="1">
      <c r="A65" s="487"/>
      <c r="B65" s="98"/>
      <c r="C65" s="124" t="s">
        <v>130</v>
      </c>
      <c r="D65" s="31">
        <f>DataSIzeAssumptions!B15</f>
        <v>25</v>
      </c>
      <c r="E65" s="32" t="s">
        <v>37</v>
      </c>
      <c r="F65" s="42" t="s">
        <v>41</v>
      </c>
      <c r="G65" s="43" t="s">
        <v>30</v>
      </c>
      <c r="H65" s="31" t="s">
        <v>128</v>
      </c>
      <c r="I65" s="44" t="s">
        <v>28</v>
      </c>
      <c r="J65" s="75" t="s">
        <v>146</v>
      </c>
      <c r="K65" s="85">
        <f>D65*Gas_TransferFreqAssumpt!D65*Gas_TransferFreqAssumpt!F65</f>
        <v>25</v>
      </c>
      <c r="L65" s="75">
        <f>K65+$L$4</f>
        <v>47</v>
      </c>
      <c r="M65" s="75">
        <f>L65+$M$4</f>
        <v>97</v>
      </c>
      <c r="N65" s="85">
        <f>M65+$N$4</f>
        <v>597</v>
      </c>
      <c r="O65" s="76">
        <f>N65+O64</f>
        <v>2364</v>
      </c>
      <c r="P65" s="75">
        <f>N65*Gas_TransferFreqAssumpt!G65</f>
        <v>597</v>
      </c>
      <c r="Q65" s="86">
        <f>P65+Q64</f>
        <v>2364</v>
      </c>
    </row>
    <row r="66" spans="1:17" ht="12" customHeight="1" thickBot="1">
      <c r="A66" s="489" t="s">
        <v>245</v>
      </c>
      <c r="B66" s="490"/>
      <c r="C66" s="490"/>
      <c r="D66" s="490"/>
      <c r="E66" s="490"/>
      <c r="F66" s="490"/>
      <c r="G66" s="490"/>
      <c r="H66" s="490"/>
      <c r="I66" s="490"/>
      <c r="J66" s="490"/>
      <c r="K66" s="490"/>
      <c r="L66" s="490"/>
      <c r="M66" s="490"/>
      <c r="N66" s="490"/>
      <c r="O66" s="490"/>
      <c r="P66" s="490"/>
      <c r="Q66" s="517"/>
    </row>
    <row r="67" spans="1:21" ht="32.25" thickBot="1">
      <c r="A67" s="344" t="s">
        <v>246</v>
      </c>
      <c r="B67" s="105">
        <f>SUM(D67:D67)</f>
        <v>25</v>
      </c>
      <c r="C67" s="304" t="s">
        <v>247</v>
      </c>
      <c r="D67" s="304">
        <f>DataSIzeAssumptions!B15</f>
        <v>25</v>
      </c>
      <c r="E67" s="278" t="s">
        <v>248</v>
      </c>
      <c r="F67" s="267" t="s">
        <v>41</v>
      </c>
      <c r="G67" s="278" t="s">
        <v>30</v>
      </c>
      <c r="H67" s="304" t="s">
        <v>131</v>
      </c>
      <c r="I67" s="341" t="s">
        <v>133</v>
      </c>
      <c r="J67" s="142" t="s">
        <v>95</v>
      </c>
      <c r="K67" s="71">
        <f>D67*Gas_TransferFreqAssumpt!D67*Gas_TransferFreqAssumpt!F67</f>
        <v>25</v>
      </c>
      <c r="L67" s="71">
        <f>K67+$L$4</f>
        <v>47</v>
      </c>
      <c r="M67" s="71">
        <f>L67+$M$4</f>
        <v>97</v>
      </c>
      <c r="N67" s="71">
        <f>M67+$N$4</f>
        <v>597</v>
      </c>
      <c r="O67" s="71">
        <f>N67+O66</f>
        <v>597</v>
      </c>
      <c r="P67" s="71">
        <f>N67*Gas_TransferFreqAssumpt!G67</f>
        <v>597</v>
      </c>
      <c r="Q67" s="71">
        <f>P67+Q66</f>
        <v>597</v>
      </c>
      <c r="R67" t="s">
        <v>382</v>
      </c>
      <c r="T67">
        <v>20</v>
      </c>
      <c r="U67" t="s">
        <v>378</v>
      </c>
    </row>
    <row r="68" spans="1:21" ht="45">
      <c r="A68" s="417" t="s">
        <v>120</v>
      </c>
      <c r="B68" s="418"/>
      <c r="C68" s="419"/>
      <c r="D68" s="420"/>
      <c r="E68" s="419"/>
      <c r="F68" s="419"/>
      <c r="G68" s="419"/>
      <c r="H68" s="419"/>
      <c r="I68" s="419"/>
      <c r="J68" s="419"/>
      <c r="K68" s="421">
        <f>K67+K59+K60+K58+K57+K25+K23+K24+K26+K49+K48+K38+K37+K36+K8+K7+K6</f>
        <v>351446</v>
      </c>
      <c r="L68" s="421">
        <f>L67+L59+L60+L58+L57+L25+L23+L24+L26+L49+L48+L38+L37+L36+L8+L7+L6</f>
        <v>351820</v>
      </c>
      <c r="M68" s="421">
        <f>M67+M59+M60+M58+M57+M25+M23+M24+M26+M49+M48+M38+M37+M36+M8+M7+M6</f>
        <v>352670</v>
      </c>
      <c r="N68" s="421"/>
      <c r="O68" s="421">
        <f>O67+O60+O58+O26+O49+O38+O8</f>
        <v>361170</v>
      </c>
      <c r="P68" s="421"/>
      <c r="Q68" s="421">
        <f>Q67+Q60+Q58+Q26+Q49+Q38+Q8</f>
        <v>803847</v>
      </c>
      <c r="R68" s="471">
        <f>Q68/1024</f>
        <v>785.0068359375</v>
      </c>
      <c r="S68" s="455">
        <f>R68/1024</f>
        <v>0.7666082382202148</v>
      </c>
      <c r="T68" s="454">
        <f>S68*T67*1000000/1024</f>
        <v>14972.817152738571</v>
      </c>
      <c r="U68" s="464">
        <f>T68/1024</f>
        <v>14.621891750721261</v>
      </c>
    </row>
    <row r="69" spans="1:21" ht="45.75" thickBot="1">
      <c r="A69" s="422" t="s">
        <v>121</v>
      </c>
      <c r="B69" s="423"/>
      <c r="C69" s="424"/>
      <c r="D69" s="425"/>
      <c r="E69" s="424"/>
      <c r="F69" s="424"/>
      <c r="G69" s="424"/>
      <c r="H69" s="424"/>
      <c r="I69" s="424"/>
      <c r="J69" s="424"/>
      <c r="K69" s="426">
        <f>K65+K64+K63+K62+K59+K60+K67+K58+K57+K34+K33+K32+K31+K30+K25+K23+K55+K54+K53+K52+K51+K49+K48+K46+K45+K44+K43+K42+K41+K40+K38+K37+K36+K28+K29+K26+K24+K21+K20+K19+K18+K17+K16+K15+K14+K13+K12+K11+K10+K8+K7+K6</f>
        <v>352876</v>
      </c>
      <c r="L69" s="426">
        <f>L65+L64+L63+L62+L59+L60+L67+L58+L57+L34+L33+L32+L31+L30+L25+L23+L55+L54+L53+L52+L51+L49+L48+L46+L45+L44+L43+L42+L41+L40+L38+L37+L36+L28+L29+L26+L24+L21+L20+L19+L18+L17+L16+L15+L14+L13+L12+L11+L10+L8+L7+L6</f>
        <v>354020</v>
      </c>
      <c r="M69" s="426">
        <f>M65+M64+M63+M62+M59+M60+M67+M58+M57+M34+M33+M32+M31+M30+M25+M23+M55+M54+M53+M52+M51+M49+M48+M46+M45+M44+M43+M42+M41+M40+M38+M37+M36+M28+M29+M26+M24+M21+M20+M19+M18+M17+M16+M15+M14+M13+M12+M11+M10+M8+M7+M6</f>
        <v>356620</v>
      </c>
      <c r="N69" s="426"/>
      <c r="O69" s="426">
        <f>O65+O60+O67+O58+O34+O26+O29+O55+O49+O46+O44+O38+O21+O14+O8</f>
        <v>382620</v>
      </c>
      <c r="P69" s="426"/>
      <c r="Q69" s="426">
        <f>Q65+Q60+Q67+Q58+Q34+Q26+Q29+Q55+Q49+Q46+Q44+Q38+Q21+Q14+Q8</f>
        <v>825297</v>
      </c>
      <c r="R69" s="472">
        <f>Q69/1024</f>
        <v>805.9541015625</v>
      </c>
      <c r="S69" s="457">
        <f>R69/1024</f>
        <v>0.7870645523071289</v>
      </c>
      <c r="T69" s="465">
        <f>S69*T67*1000000/1024</f>
        <v>15372.354537248611</v>
      </c>
      <c r="U69" s="466">
        <f>T69/1024</f>
        <v>15.012064977781847</v>
      </c>
    </row>
    <row r="70" spans="15:21" ht="15">
      <c r="O70" s="448">
        <f>O68/1024</f>
        <v>352.705078125</v>
      </c>
      <c r="P70" s="450">
        <f>O70/1024</f>
        <v>0.3444385528564453</v>
      </c>
      <c r="R70" s="459" t="s">
        <v>377</v>
      </c>
      <c r="S70" s="461" t="s">
        <v>376</v>
      </c>
      <c r="T70" s="467" t="s">
        <v>379</v>
      </c>
      <c r="U70" s="461" t="s">
        <v>381</v>
      </c>
    </row>
    <row r="71" spans="15:21" ht="15">
      <c r="O71" s="448">
        <f>O69/1024</f>
        <v>373.65234375</v>
      </c>
      <c r="P71" s="450">
        <f>O71/1024</f>
        <v>0.3648948669433594</v>
      </c>
      <c r="R71" s="460"/>
      <c r="S71" s="462"/>
      <c r="T71" s="468"/>
      <c r="U71" s="473"/>
    </row>
    <row r="72" spans="13:21" ht="15.75" thickBot="1">
      <c r="M72" s="2"/>
      <c r="O72" s="431" t="s">
        <v>377</v>
      </c>
      <c r="P72" s="431" t="s">
        <v>376</v>
      </c>
      <c r="R72" s="458"/>
      <c r="S72" s="457">
        <v>1</v>
      </c>
      <c r="T72" s="470">
        <f>S72*T67*1000000/1024</f>
        <v>19531.25</v>
      </c>
      <c r="U72" s="466">
        <f>T72/1024</f>
        <v>19.073486328125</v>
      </c>
    </row>
    <row r="73" ht="15">
      <c r="M73" s="2"/>
    </row>
  </sheetData>
  <sheetProtection/>
  <mergeCells count="29">
    <mergeCell ref="A39:Q39"/>
    <mergeCell ref="A6:A7"/>
    <mergeCell ref="A23:A26"/>
    <mergeCell ref="A28:A29"/>
    <mergeCell ref="A9:Q9"/>
    <mergeCell ref="A27:Q27"/>
    <mergeCell ref="A30:A34"/>
    <mergeCell ref="A35:Q35"/>
    <mergeCell ref="A36:A38"/>
    <mergeCell ref="A66:Q66"/>
    <mergeCell ref="C1:K1"/>
    <mergeCell ref="D2:K2"/>
    <mergeCell ref="M2:Q2"/>
    <mergeCell ref="J3:K3"/>
    <mergeCell ref="P3:Q3"/>
    <mergeCell ref="A4:I4"/>
    <mergeCell ref="A5:Q5"/>
    <mergeCell ref="A56:Q56"/>
    <mergeCell ref="A61:Q61"/>
    <mergeCell ref="A62:A65"/>
    <mergeCell ref="A10:A14"/>
    <mergeCell ref="A15:A21"/>
    <mergeCell ref="A47:Q47"/>
    <mergeCell ref="A40:A44"/>
    <mergeCell ref="A45:A46"/>
    <mergeCell ref="A51:A55"/>
    <mergeCell ref="A22:Q22"/>
    <mergeCell ref="A48:A49"/>
    <mergeCell ref="A50:Q50"/>
  </mergeCells>
  <printOptions/>
  <pageMargins left="0.7" right="0.7" top="0.75" bottom="0.75" header="0.3" footer="0.3"/>
  <pageSetup fitToHeight="3"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R249"/>
  <sheetViews>
    <sheetView showGridLines="0" view="pageBreakPreview" zoomScale="90" zoomScaleSheetLayoutView="90" workbookViewId="0" topLeftCell="A1">
      <pane xSplit="2" ySplit="5" topLeftCell="O6" activePane="bottomRight" state="frozen"/>
      <selection pane="topLeft" activeCell="A1" sqref="A1"/>
      <selection pane="topRight" activeCell="C1" sqref="C1"/>
      <selection pane="bottomLeft" activeCell="A6" sqref="A6"/>
      <selection pane="bottomRight" activeCell="K14" sqref="K14:K15"/>
    </sheetView>
  </sheetViews>
  <sheetFormatPr defaultColWidth="9.140625" defaultRowHeight="15"/>
  <cols>
    <col min="1" max="1" width="17.00390625" style="1" customWidth="1"/>
    <col min="2" max="2" width="20.8515625" style="0" customWidth="1"/>
    <col min="3" max="3" width="17.28125" style="0" customWidth="1"/>
    <col min="4" max="4" width="10.140625" style="0" customWidth="1"/>
    <col min="5" max="5" width="10.00390625" style="0" customWidth="1"/>
    <col min="6" max="6" width="9.57421875" style="0" customWidth="1"/>
    <col min="7" max="7" width="10.140625" style="0" customWidth="1"/>
    <col min="8" max="8" width="10.421875" style="0" customWidth="1"/>
    <col min="9" max="9" width="9.57421875" style="0" customWidth="1"/>
    <col min="10" max="10" width="10.421875" style="0" customWidth="1"/>
    <col min="11" max="11" width="9.421875" style="0" customWidth="1"/>
    <col min="12" max="15" width="10.00390625" style="0" customWidth="1"/>
    <col min="16" max="16" width="10.57421875" style="0" customWidth="1"/>
    <col min="17" max="17" width="9.8515625" style="0" customWidth="1"/>
    <col min="18" max="18" width="10.140625" style="0" customWidth="1"/>
  </cols>
  <sheetData>
    <row r="1" spans="2:3" ht="15.75" customHeight="1" thickBot="1">
      <c r="B1" s="111"/>
      <c r="C1" s="111"/>
    </row>
    <row r="2" spans="1:18" ht="27.75" customHeight="1" thickBot="1">
      <c r="A2" s="547" t="s">
        <v>236</v>
      </c>
      <c r="B2" s="548"/>
      <c r="C2" s="549"/>
      <c r="D2" s="544" t="s">
        <v>235</v>
      </c>
      <c r="E2" s="545"/>
      <c r="F2" s="545"/>
      <c r="G2" s="545"/>
      <c r="H2" s="546"/>
      <c r="I2" s="546"/>
      <c r="J2" s="236"/>
      <c r="K2" s="120"/>
      <c r="L2" s="556" t="s">
        <v>228</v>
      </c>
      <c r="M2" s="546"/>
      <c r="N2" s="546"/>
      <c r="O2" s="546"/>
      <c r="P2" s="546"/>
      <c r="Q2" s="546"/>
      <c r="R2" s="557"/>
    </row>
    <row r="3" spans="1:18" ht="34.5" customHeight="1" thickBot="1">
      <c r="A3" s="100"/>
      <c r="B3" s="7" t="s">
        <v>16</v>
      </c>
      <c r="C3" s="4" t="s">
        <v>100</v>
      </c>
      <c r="D3" s="10" t="s">
        <v>226</v>
      </c>
      <c r="E3" s="4" t="s">
        <v>259</v>
      </c>
      <c r="F3" s="9" t="s">
        <v>260</v>
      </c>
      <c r="G3" s="4" t="s">
        <v>261</v>
      </c>
      <c r="H3" s="9" t="s">
        <v>257</v>
      </c>
      <c r="I3" s="10" t="s">
        <v>256</v>
      </c>
      <c r="J3" s="10" t="s">
        <v>262</v>
      </c>
      <c r="K3" s="9" t="s">
        <v>96</v>
      </c>
      <c r="L3" s="10" t="s">
        <v>227</v>
      </c>
      <c r="M3" s="4" t="s">
        <v>259</v>
      </c>
      <c r="N3" s="9" t="s">
        <v>260</v>
      </c>
      <c r="O3" s="4" t="s">
        <v>261</v>
      </c>
      <c r="P3" s="9" t="s">
        <v>258</v>
      </c>
      <c r="Q3" s="10" t="s">
        <v>256</v>
      </c>
      <c r="R3" s="10" t="s">
        <v>262</v>
      </c>
    </row>
    <row r="4" spans="1:18" ht="33" customHeight="1" thickBot="1">
      <c r="A4" s="503" t="s">
        <v>39</v>
      </c>
      <c r="B4" s="504"/>
      <c r="C4" s="14"/>
      <c r="D4" s="234">
        <v>5</v>
      </c>
      <c r="E4" s="234">
        <v>30</v>
      </c>
      <c r="F4" s="234">
        <f>3*60</f>
        <v>180</v>
      </c>
      <c r="G4" s="234">
        <f>5*60</f>
        <v>300</v>
      </c>
      <c r="H4" s="234">
        <f>15*60</f>
        <v>900</v>
      </c>
      <c r="I4" s="235">
        <f>60*60</f>
        <v>3600</v>
      </c>
      <c r="J4" s="235">
        <f>12*60*60</f>
        <v>43200</v>
      </c>
      <c r="K4" s="178"/>
      <c r="L4" s="234">
        <f aca="true" t="shared" si="0" ref="L4:R4">D4</f>
        <v>5</v>
      </c>
      <c r="M4" s="234">
        <f t="shared" si="0"/>
        <v>30</v>
      </c>
      <c r="N4" s="234">
        <f t="shared" si="0"/>
        <v>180</v>
      </c>
      <c r="O4" s="234">
        <f t="shared" si="0"/>
        <v>300</v>
      </c>
      <c r="P4" s="234">
        <f t="shared" si="0"/>
        <v>900</v>
      </c>
      <c r="Q4" s="235">
        <f t="shared" si="0"/>
        <v>3600</v>
      </c>
      <c r="R4" s="235">
        <f t="shared" si="0"/>
        <v>43200</v>
      </c>
    </row>
    <row r="5" spans="1:10" s="352" customFormat="1" ht="12.75" customHeight="1" thickBot="1">
      <c r="A5" s="350" t="s">
        <v>171</v>
      </c>
      <c r="B5" s="351"/>
      <c r="C5" s="351"/>
      <c r="D5" s="351"/>
      <c r="E5" s="351"/>
      <c r="F5" s="351"/>
      <c r="G5" s="351"/>
      <c r="H5" s="351"/>
      <c r="I5" s="351"/>
      <c r="J5" s="351"/>
    </row>
    <row r="6" spans="1:18" ht="15" customHeight="1">
      <c r="A6" s="486" t="s">
        <v>268</v>
      </c>
      <c r="B6" s="245" t="s">
        <v>250</v>
      </c>
      <c r="C6" s="243">
        <f>Electricity_DataTraffic!N6</f>
        <v>18236</v>
      </c>
      <c r="D6" s="71">
        <f>C6*8/$D$4</f>
        <v>29177.6</v>
      </c>
      <c r="E6" s="71">
        <f>C6*8/$E$4</f>
        <v>4862.933333333333</v>
      </c>
      <c r="F6" s="71">
        <f>C6*8/$F$4</f>
        <v>810.4888888888889</v>
      </c>
      <c r="G6" s="71">
        <f>C6*8/$G$4</f>
        <v>486.29333333333335</v>
      </c>
      <c r="H6" s="71">
        <f>C6*8/$H$4</f>
        <v>162.09777777777776</v>
      </c>
      <c r="I6" s="71">
        <f>C6*8/$I$4</f>
        <v>40.52444444444444</v>
      </c>
      <c r="J6" s="71">
        <f>C6*8/$J$4</f>
        <v>3.377037037037037</v>
      </c>
      <c r="K6" s="243">
        <f>C6</f>
        <v>18236</v>
      </c>
      <c r="L6" s="71">
        <f>K6*8/$L$4</f>
        <v>29177.6</v>
      </c>
      <c r="M6" s="71">
        <f>K6*8/$M$4</f>
        <v>4862.933333333333</v>
      </c>
      <c r="N6" s="71">
        <f>K6*8/$N$4</f>
        <v>810.4888888888889</v>
      </c>
      <c r="O6" s="71">
        <f>K6*8/$O$4</f>
        <v>486.29333333333335</v>
      </c>
      <c r="P6" s="71">
        <f>K6*8/$P$4</f>
        <v>162.09777777777776</v>
      </c>
      <c r="Q6" s="71">
        <f>K6*8/$Q$4</f>
        <v>40.52444444444444</v>
      </c>
      <c r="R6" s="71">
        <f>K6*8/$R$4</f>
        <v>3.377037037037037</v>
      </c>
    </row>
    <row r="7" spans="1:18" ht="21" customHeight="1">
      <c r="A7" s="507"/>
      <c r="B7" s="246" t="s">
        <v>251</v>
      </c>
      <c r="C7" s="244">
        <f>Electricity_DataTraffic!N7</f>
        <v>18236</v>
      </c>
      <c r="D7" s="73">
        <f>C7*8/$D$4</f>
        <v>29177.6</v>
      </c>
      <c r="E7" s="73">
        <f>C7*8/$E$4</f>
        <v>4862.933333333333</v>
      </c>
      <c r="F7" s="73">
        <f>C7*8/$F$4</f>
        <v>810.4888888888889</v>
      </c>
      <c r="G7" s="73">
        <f>C7*8/$G$4</f>
        <v>486.29333333333335</v>
      </c>
      <c r="H7" s="73">
        <f>C7*8/$H$4</f>
        <v>162.09777777777776</v>
      </c>
      <c r="I7" s="73">
        <f>C7*8/$I$4</f>
        <v>40.52444444444444</v>
      </c>
      <c r="J7" s="73">
        <f>C7*8/$J$4</f>
        <v>3.377037037037037</v>
      </c>
      <c r="K7" s="244">
        <f>K6+C7</f>
        <v>36472</v>
      </c>
      <c r="L7" s="73">
        <f>K7*8/$L$4</f>
        <v>58355.2</v>
      </c>
      <c r="M7" s="73">
        <f>K7*8/$M$4</f>
        <v>9725.866666666667</v>
      </c>
      <c r="N7" s="73">
        <f>K7*8/$N$4</f>
        <v>1620.9777777777779</v>
      </c>
      <c r="O7" s="73">
        <f>K7*8/$O$4</f>
        <v>972.5866666666667</v>
      </c>
      <c r="P7" s="73">
        <f>K7*8/$P$4</f>
        <v>324.19555555555553</v>
      </c>
      <c r="Q7" s="73">
        <f>K7*8/$Q$4</f>
        <v>81.04888888888888</v>
      </c>
      <c r="R7" s="73">
        <f>K7*8/$R$4</f>
        <v>6.754074074074074</v>
      </c>
    </row>
    <row r="8" spans="1:18" ht="12.75" customHeight="1">
      <c r="A8" s="507"/>
      <c r="B8" s="246" t="s">
        <v>252</v>
      </c>
      <c r="C8" s="244">
        <f>Electricity_DataTraffic!N8</f>
        <v>18236</v>
      </c>
      <c r="D8" s="73">
        <f aca="true" t="shared" si="1" ref="D8:D71">C8*8/$D$4</f>
        <v>29177.6</v>
      </c>
      <c r="E8" s="73">
        <f aca="true" t="shared" si="2" ref="E8:E71">C8*8/$E$4</f>
        <v>4862.933333333333</v>
      </c>
      <c r="F8" s="73">
        <f aca="true" t="shared" si="3" ref="F8:F71">C8*8/$F$4</f>
        <v>810.4888888888889</v>
      </c>
      <c r="G8" s="73">
        <f aca="true" t="shared" si="4" ref="G8:G71">C8*8/$G$4</f>
        <v>486.29333333333335</v>
      </c>
      <c r="H8" s="73">
        <f aca="true" t="shared" si="5" ref="H8:H71">C8*8/$H$4</f>
        <v>162.09777777777776</v>
      </c>
      <c r="I8" s="73">
        <f aca="true" t="shared" si="6" ref="I8:I71">C8*8/$I$4</f>
        <v>40.52444444444444</v>
      </c>
      <c r="J8" s="73">
        <f aca="true" t="shared" si="7" ref="J8:J71">C8*8/$J$4</f>
        <v>3.377037037037037</v>
      </c>
      <c r="K8" s="244">
        <f aca="true" t="shared" si="8" ref="K8:K71">K7+C8</f>
        <v>54708</v>
      </c>
      <c r="L8" s="73">
        <f aca="true" t="shared" si="9" ref="L8:L71">K8*8/$L$4</f>
        <v>87532.8</v>
      </c>
      <c r="M8" s="73">
        <f aca="true" t="shared" si="10" ref="M8:M71">K8*8/$M$4</f>
        <v>14588.8</v>
      </c>
      <c r="N8" s="73">
        <f aca="true" t="shared" si="11" ref="N8:N71">K8*8/$N$4</f>
        <v>2431.4666666666667</v>
      </c>
      <c r="O8" s="73">
        <f aca="true" t="shared" si="12" ref="O8:O71">K8*8/$O$4</f>
        <v>1458.88</v>
      </c>
      <c r="P8" s="73">
        <f aca="true" t="shared" si="13" ref="P8:P71">K8*8/$P$4</f>
        <v>486.29333333333335</v>
      </c>
      <c r="Q8" s="73">
        <f aca="true" t="shared" si="14" ref="Q8:Q71">K8*8/$Q$4</f>
        <v>121.57333333333334</v>
      </c>
      <c r="R8" s="73">
        <f aca="true" t="shared" si="15" ref="R8:R71">K8*8/$R$4</f>
        <v>10.13111111111111</v>
      </c>
    </row>
    <row r="9" spans="1:18" ht="12.75" customHeight="1">
      <c r="A9" s="507"/>
      <c r="B9" s="246" t="s">
        <v>253</v>
      </c>
      <c r="C9" s="244">
        <f>Electricity_DataTraffic!N9</f>
        <v>18236</v>
      </c>
      <c r="D9" s="73">
        <f t="shared" si="1"/>
        <v>29177.6</v>
      </c>
      <c r="E9" s="73">
        <f t="shared" si="2"/>
        <v>4862.933333333333</v>
      </c>
      <c r="F9" s="73">
        <f t="shared" si="3"/>
        <v>810.4888888888889</v>
      </c>
      <c r="G9" s="73">
        <f t="shared" si="4"/>
        <v>486.29333333333335</v>
      </c>
      <c r="H9" s="73">
        <f t="shared" si="5"/>
        <v>162.09777777777776</v>
      </c>
      <c r="I9" s="73">
        <f t="shared" si="6"/>
        <v>40.52444444444444</v>
      </c>
      <c r="J9" s="73">
        <f t="shared" si="7"/>
        <v>3.377037037037037</v>
      </c>
      <c r="K9" s="244">
        <f t="shared" si="8"/>
        <v>72944</v>
      </c>
      <c r="L9" s="73">
        <f t="shared" si="9"/>
        <v>116710.4</v>
      </c>
      <c r="M9" s="73">
        <f t="shared" si="10"/>
        <v>19451.733333333334</v>
      </c>
      <c r="N9" s="73">
        <f t="shared" si="11"/>
        <v>3241.9555555555557</v>
      </c>
      <c r="O9" s="73">
        <f t="shared" si="12"/>
        <v>1945.1733333333334</v>
      </c>
      <c r="P9" s="73">
        <f t="shared" si="13"/>
        <v>648.3911111111111</v>
      </c>
      <c r="Q9" s="73">
        <f t="shared" si="14"/>
        <v>162.09777777777776</v>
      </c>
      <c r="R9" s="73">
        <f t="shared" si="15"/>
        <v>13.508148148148148</v>
      </c>
    </row>
    <row r="10" spans="1:18" ht="25.5" customHeight="1">
      <c r="A10" s="507"/>
      <c r="B10" s="246" t="s">
        <v>254</v>
      </c>
      <c r="C10" s="244">
        <f>Electricity_DataTraffic!N10</f>
        <v>18236</v>
      </c>
      <c r="D10" s="73">
        <f t="shared" si="1"/>
        <v>29177.6</v>
      </c>
      <c r="E10" s="73">
        <f t="shared" si="2"/>
        <v>4862.933333333333</v>
      </c>
      <c r="F10" s="73">
        <f t="shared" si="3"/>
        <v>810.4888888888889</v>
      </c>
      <c r="G10" s="73">
        <f t="shared" si="4"/>
        <v>486.29333333333335</v>
      </c>
      <c r="H10" s="73">
        <f t="shared" si="5"/>
        <v>162.09777777777776</v>
      </c>
      <c r="I10" s="73">
        <f t="shared" si="6"/>
        <v>40.52444444444444</v>
      </c>
      <c r="J10" s="73">
        <f t="shared" si="7"/>
        <v>3.377037037037037</v>
      </c>
      <c r="K10" s="244">
        <f t="shared" si="8"/>
        <v>91180</v>
      </c>
      <c r="L10" s="73">
        <f t="shared" si="9"/>
        <v>145888</v>
      </c>
      <c r="M10" s="73">
        <f t="shared" si="10"/>
        <v>24314.666666666668</v>
      </c>
      <c r="N10" s="73">
        <f t="shared" si="11"/>
        <v>4052.4444444444443</v>
      </c>
      <c r="O10" s="73">
        <f t="shared" si="12"/>
        <v>2431.4666666666667</v>
      </c>
      <c r="P10" s="73">
        <f t="shared" si="13"/>
        <v>810.4888888888889</v>
      </c>
      <c r="Q10" s="73">
        <f t="shared" si="14"/>
        <v>202.62222222222223</v>
      </c>
      <c r="R10" s="73">
        <f t="shared" si="15"/>
        <v>16.885185185185186</v>
      </c>
    </row>
    <row r="11" spans="1:18" ht="24" customHeight="1">
      <c r="A11" s="507"/>
      <c r="B11" s="246" t="s">
        <v>255</v>
      </c>
      <c r="C11" s="244">
        <f>Electricity_DataTraffic!N11</f>
        <v>18236</v>
      </c>
      <c r="D11" s="73">
        <f t="shared" si="1"/>
        <v>29177.6</v>
      </c>
      <c r="E11" s="73">
        <f t="shared" si="2"/>
        <v>4862.933333333333</v>
      </c>
      <c r="F11" s="73">
        <f t="shared" si="3"/>
        <v>810.4888888888889</v>
      </c>
      <c r="G11" s="73">
        <f t="shared" si="4"/>
        <v>486.29333333333335</v>
      </c>
      <c r="H11" s="73">
        <f t="shared" si="5"/>
        <v>162.09777777777776</v>
      </c>
      <c r="I11" s="73">
        <f t="shared" si="6"/>
        <v>40.52444444444444</v>
      </c>
      <c r="J11" s="73">
        <f t="shared" si="7"/>
        <v>3.377037037037037</v>
      </c>
      <c r="K11" s="244">
        <f t="shared" si="8"/>
        <v>109416</v>
      </c>
      <c r="L11" s="73">
        <f t="shared" si="9"/>
        <v>175065.6</v>
      </c>
      <c r="M11" s="73">
        <f t="shared" si="10"/>
        <v>29177.6</v>
      </c>
      <c r="N11" s="73">
        <f t="shared" si="11"/>
        <v>4862.933333333333</v>
      </c>
      <c r="O11" s="73">
        <f t="shared" si="12"/>
        <v>2917.76</v>
      </c>
      <c r="P11" s="73">
        <f t="shared" si="13"/>
        <v>972.5866666666667</v>
      </c>
      <c r="Q11" s="73">
        <f t="shared" si="14"/>
        <v>243.14666666666668</v>
      </c>
      <c r="R11" s="73">
        <f t="shared" si="15"/>
        <v>20.26222222222222</v>
      </c>
    </row>
    <row r="12" spans="1:18" ht="15">
      <c r="A12" s="507"/>
      <c r="B12" s="247" t="s">
        <v>19</v>
      </c>
      <c r="C12" s="244">
        <f>Electricity_DataTraffic!N12</f>
        <v>18236</v>
      </c>
      <c r="D12" s="73">
        <f t="shared" si="1"/>
        <v>29177.6</v>
      </c>
      <c r="E12" s="73">
        <f t="shared" si="2"/>
        <v>4862.933333333333</v>
      </c>
      <c r="F12" s="73">
        <f t="shared" si="3"/>
        <v>810.4888888888889</v>
      </c>
      <c r="G12" s="73">
        <f t="shared" si="4"/>
        <v>486.29333333333335</v>
      </c>
      <c r="H12" s="73">
        <f t="shared" si="5"/>
        <v>162.09777777777776</v>
      </c>
      <c r="I12" s="73">
        <f t="shared" si="6"/>
        <v>40.52444444444444</v>
      </c>
      <c r="J12" s="73">
        <f t="shared" si="7"/>
        <v>3.377037037037037</v>
      </c>
      <c r="K12" s="244">
        <f t="shared" si="8"/>
        <v>127652</v>
      </c>
      <c r="L12" s="73">
        <f t="shared" si="9"/>
        <v>204243.2</v>
      </c>
      <c r="M12" s="73">
        <f t="shared" si="10"/>
        <v>34040.53333333333</v>
      </c>
      <c r="N12" s="73">
        <f t="shared" si="11"/>
        <v>5673.422222222222</v>
      </c>
      <c r="O12" s="73">
        <f t="shared" si="12"/>
        <v>3404.0533333333333</v>
      </c>
      <c r="P12" s="73">
        <f t="shared" si="13"/>
        <v>1134.6844444444444</v>
      </c>
      <c r="Q12" s="73">
        <f t="shared" si="14"/>
        <v>283.6711111111111</v>
      </c>
      <c r="R12" s="73">
        <f t="shared" si="15"/>
        <v>23.63925925925926</v>
      </c>
    </row>
    <row r="13" spans="1:18" ht="15.75" thickBot="1">
      <c r="A13" s="507"/>
      <c r="B13" s="248" t="s">
        <v>51</v>
      </c>
      <c r="C13" s="251">
        <f>Electricity_DataTraffic!N13</f>
        <v>18236</v>
      </c>
      <c r="D13" s="81">
        <f t="shared" si="1"/>
        <v>29177.6</v>
      </c>
      <c r="E13" s="81">
        <f t="shared" si="2"/>
        <v>4862.933333333333</v>
      </c>
      <c r="F13" s="81">
        <f t="shared" si="3"/>
        <v>810.4888888888889</v>
      </c>
      <c r="G13" s="81">
        <f t="shared" si="4"/>
        <v>486.29333333333335</v>
      </c>
      <c r="H13" s="81">
        <f t="shared" si="5"/>
        <v>162.09777777777776</v>
      </c>
      <c r="I13" s="81">
        <f t="shared" si="6"/>
        <v>40.52444444444444</v>
      </c>
      <c r="J13" s="81">
        <f t="shared" si="7"/>
        <v>3.377037037037037</v>
      </c>
      <c r="K13" s="370">
        <f t="shared" si="8"/>
        <v>145888</v>
      </c>
      <c r="L13" s="81">
        <f t="shared" si="9"/>
        <v>233420.8</v>
      </c>
      <c r="M13" s="81">
        <f t="shared" si="10"/>
        <v>38903.46666666667</v>
      </c>
      <c r="N13" s="81">
        <f t="shared" si="11"/>
        <v>6483.9111111111115</v>
      </c>
      <c r="O13" s="81">
        <f t="shared" si="12"/>
        <v>3890.346666666667</v>
      </c>
      <c r="P13" s="81">
        <f t="shared" si="13"/>
        <v>1296.7822222222221</v>
      </c>
      <c r="Q13" s="81">
        <f t="shared" si="14"/>
        <v>324.19555555555553</v>
      </c>
      <c r="R13" s="81">
        <f t="shared" si="15"/>
        <v>27.016296296296296</v>
      </c>
    </row>
    <row r="14" spans="1:18" ht="15.75" thickBot="1">
      <c r="A14" s="262" t="s">
        <v>270</v>
      </c>
      <c r="B14" s="264" t="s">
        <v>272</v>
      </c>
      <c r="C14" s="353">
        <f>Electricity_DataTraffic!N14</f>
        <v>597</v>
      </c>
      <c r="D14" s="142">
        <f t="shared" si="1"/>
        <v>955.2</v>
      </c>
      <c r="E14" s="142">
        <f t="shared" si="2"/>
        <v>159.2</v>
      </c>
      <c r="F14" s="142">
        <f t="shared" si="3"/>
        <v>26.533333333333335</v>
      </c>
      <c r="G14" s="142">
        <f t="shared" si="4"/>
        <v>15.92</v>
      </c>
      <c r="H14" s="142">
        <f t="shared" si="5"/>
        <v>5.306666666666667</v>
      </c>
      <c r="I14" s="142">
        <f t="shared" si="6"/>
        <v>1.3266666666666667</v>
      </c>
      <c r="J14" s="142">
        <f t="shared" si="7"/>
        <v>0.11055555555555556</v>
      </c>
      <c r="K14" s="353">
        <f>C14</f>
        <v>597</v>
      </c>
      <c r="L14" s="142">
        <f t="shared" si="9"/>
        <v>955.2</v>
      </c>
      <c r="M14" s="142">
        <f t="shared" si="10"/>
        <v>159.2</v>
      </c>
      <c r="N14" s="142">
        <f t="shared" si="11"/>
        <v>26.533333333333335</v>
      </c>
      <c r="O14" s="142">
        <f t="shared" si="12"/>
        <v>15.92</v>
      </c>
      <c r="P14" s="142">
        <f t="shared" si="13"/>
        <v>5.306666666666667</v>
      </c>
      <c r="Q14" s="142">
        <f t="shared" si="14"/>
        <v>1.3266666666666667</v>
      </c>
      <c r="R14" s="416">
        <f t="shared" si="15"/>
        <v>0.11055555555555556</v>
      </c>
    </row>
    <row r="15" spans="1:18" ht="57.75" customHeight="1" thickBot="1">
      <c r="A15" s="355" t="s">
        <v>269</v>
      </c>
      <c r="B15" s="266" t="s">
        <v>273</v>
      </c>
      <c r="C15" s="356">
        <f>Electricity_DataTraffic!N15</f>
        <v>40892</v>
      </c>
      <c r="D15" s="96">
        <f t="shared" si="1"/>
        <v>65427.2</v>
      </c>
      <c r="E15" s="96">
        <f t="shared" si="2"/>
        <v>10904.533333333333</v>
      </c>
      <c r="F15" s="96">
        <f t="shared" si="3"/>
        <v>1817.4222222222222</v>
      </c>
      <c r="G15" s="96">
        <f t="shared" si="4"/>
        <v>1090.4533333333334</v>
      </c>
      <c r="H15" s="96">
        <f t="shared" si="5"/>
        <v>363.4844444444444</v>
      </c>
      <c r="I15" s="96">
        <f t="shared" si="6"/>
        <v>90.8711111111111</v>
      </c>
      <c r="J15" s="96">
        <f t="shared" si="7"/>
        <v>7.572592592592593</v>
      </c>
      <c r="K15" s="369">
        <f>C15</f>
        <v>40892</v>
      </c>
      <c r="L15" s="96">
        <f t="shared" si="9"/>
        <v>65427.2</v>
      </c>
      <c r="M15" s="96">
        <f t="shared" si="10"/>
        <v>10904.533333333333</v>
      </c>
      <c r="N15" s="96">
        <f t="shared" si="11"/>
        <v>1817.4222222222222</v>
      </c>
      <c r="O15" s="96">
        <f t="shared" si="12"/>
        <v>1090.4533333333334</v>
      </c>
      <c r="P15" s="96">
        <f t="shared" si="13"/>
        <v>363.4844444444444</v>
      </c>
      <c r="Q15" s="96">
        <f t="shared" si="14"/>
        <v>90.8711111111111</v>
      </c>
      <c r="R15" s="96">
        <f t="shared" si="15"/>
        <v>7.572592592592593</v>
      </c>
    </row>
    <row r="16" spans="1:18" s="349" customFormat="1" ht="12.75" customHeight="1" thickBot="1">
      <c r="A16" s="357" t="s">
        <v>36</v>
      </c>
      <c r="B16" s="358"/>
      <c r="C16" s="359"/>
      <c r="D16" s="359"/>
      <c r="E16" s="359"/>
      <c r="F16" s="359"/>
      <c r="G16" s="359"/>
      <c r="H16" s="359"/>
      <c r="I16" s="359"/>
      <c r="J16" s="359"/>
      <c r="K16" s="359"/>
      <c r="L16" s="359"/>
      <c r="M16" s="359"/>
      <c r="N16" s="359"/>
      <c r="O16" s="359"/>
      <c r="P16" s="359"/>
      <c r="Q16" s="359"/>
      <c r="R16" s="359"/>
    </row>
    <row r="17" spans="1:18" ht="20.25" customHeight="1">
      <c r="A17" s="486" t="s">
        <v>264</v>
      </c>
      <c r="B17" s="37" t="s">
        <v>0</v>
      </c>
      <c r="C17" s="243">
        <f>Electricity_DataTraffic!N17</f>
        <v>597</v>
      </c>
      <c r="D17" s="71">
        <f t="shared" si="1"/>
        <v>955.2</v>
      </c>
      <c r="E17" s="71">
        <f t="shared" si="2"/>
        <v>159.2</v>
      </c>
      <c r="F17" s="71">
        <f t="shared" si="3"/>
        <v>26.533333333333335</v>
      </c>
      <c r="G17" s="71">
        <f t="shared" si="4"/>
        <v>15.92</v>
      </c>
      <c r="H17" s="71">
        <f t="shared" si="5"/>
        <v>5.306666666666667</v>
      </c>
      <c r="I17" s="71">
        <f t="shared" si="6"/>
        <v>1.3266666666666667</v>
      </c>
      <c r="J17" s="71">
        <f t="shared" si="7"/>
        <v>0.11055555555555556</v>
      </c>
      <c r="K17" s="243">
        <f t="shared" si="8"/>
        <v>597</v>
      </c>
      <c r="L17" s="71">
        <f t="shared" si="9"/>
        <v>955.2</v>
      </c>
      <c r="M17" s="71">
        <f t="shared" si="10"/>
        <v>159.2</v>
      </c>
      <c r="N17" s="71">
        <f t="shared" si="11"/>
        <v>26.533333333333335</v>
      </c>
      <c r="O17" s="71">
        <f t="shared" si="12"/>
        <v>15.92</v>
      </c>
      <c r="P17" s="71">
        <f t="shared" si="13"/>
        <v>5.306666666666667</v>
      </c>
      <c r="Q17" s="71">
        <f t="shared" si="14"/>
        <v>1.3266666666666667</v>
      </c>
      <c r="R17" s="71">
        <f t="shared" si="15"/>
        <v>0.11055555555555556</v>
      </c>
    </row>
    <row r="18" spans="1:18" ht="20.25" customHeight="1" thickBot="1">
      <c r="A18" s="487"/>
      <c r="B18" s="53" t="s">
        <v>25</v>
      </c>
      <c r="C18" s="251">
        <f>Electricity_DataTraffic!N18</f>
        <v>590</v>
      </c>
      <c r="D18" s="81">
        <f t="shared" si="1"/>
        <v>944</v>
      </c>
      <c r="E18" s="81">
        <f t="shared" si="2"/>
        <v>157.33333333333334</v>
      </c>
      <c r="F18" s="81">
        <f t="shared" si="3"/>
        <v>26.22222222222222</v>
      </c>
      <c r="G18" s="81">
        <f t="shared" si="4"/>
        <v>15.733333333333333</v>
      </c>
      <c r="H18" s="81">
        <f t="shared" si="5"/>
        <v>5.2444444444444445</v>
      </c>
      <c r="I18" s="81">
        <f t="shared" si="6"/>
        <v>1.3111111111111111</v>
      </c>
      <c r="J18" s="81">
        <f t="shared" si="7"/>
        <v>0.10925925925925926</v>
      </c>
      <c r="K18" s="251">
        <f t="shared" si="8"/>
        <v>1187</v>
      </c>
      <c r="L18" s="81">
        <f t="shared" si="9"/>
        <v>1899.2</v>
      </c>
      <c r="M18" s="81">
        <f t="shared" si="10"/>
        <v>316.53333333333336</v>
      </c>
      <c r="N18" s="81">
        <f t="shared" si="11"/>
        <v>52.75555555555555</v>
      </c>
      <c r="O18" s="81">
        <f t="shared" si="12"/>
        <v>31.653333333333332</v>
      </c>
      <c r="P18" s="81">
        <f t="shared" si="13"/>
        <v>10.551111111111112</v>
      </c>
      <c r="Q18" s="81">
        <f t="shared" si="14"/>
        <v>2.637777777777778</v>
      </c>
      <c r="R18" s="81">
        <f t="shared" si="15"/>
        <v>0.21981481481481482</v>
      </c>
    </row>
    <row r="19" spans="1:18" ht="15" customHeight="1">
      <c r="A19" s="486" t="s">
        <v>265</v>
      </c>
      <c r="B19" s="37" t="s">
        <v>0</v>
      </c>
      <c r="C19" s="243">
        <f>Electricity_DataTraffic!N19</f>
        <v>597</v>
      </c>
      <c r="D19" s="71">
        <f t="shared" si="1"/>
        <v>955.2</v>
      </c>
      <c r="E19" s="71">
        <f t="shared" si="2"/>
        <v>159.2</v>
      </c>
      <c r="F19" s="71">
        <f t="shared" si="3"/>
        <v>26.533333333333335</v>
      </c>
      <c r="G19" s="71">
        <f t="shared" si="4"/>
        <v>15.92</v>
      </c>
      <c r="H19" s="71">
        <f t="shared" si="5"/>
        <v>5.306666666666667</v>
      </c>
      <c r="I19" s="71">
        <f t="shared" si="6"/>
        <v>1.3266666666666667</v>
      </c>
      <c r="J19" s="71">
        <f t="shared" si="7"/>
        <v>0.11055555555555556</v>
      </c>
      <c r="K19" s="243">
        <f>C19</f>
        <v>597</v>
      </c>
      <c r="L19" s="71">
        <f t="shared" si="9"/>
        <v>955.2</v>
      </c>
      <c r="M19" s="71">
        <f t="shared" si="10"/>
        <v>159.2</v>
      </c>
      <c r="N19" s="71">
        <f t="shared" si="11"/>
        <v>26.533333333333335</v>
      </c>
      <c r="O19" s="71">
        <f t="shared" si="12"/>
        <v>15.92</v>
      </c>
      <c r="P19" s="71">
        <f t="shared" si="13"/>
        <v>5.306666666666667</v>
      </c>
      <c r="Q19" s="71">
        <f t="shared" si="14"/>
        <v>1.3266666666666667</v>
      </c>
      <c r="R19" s="71">
        <f t="shared" si="15"/>
        <v>0.11055555555555556</v>
      </c>
    </row>
    <row r="20" spans="1:18" ht="15">
      <c r="A20" s="487"/>
      <c r="B20" s="58" t="s">
        <v>25</v>
      </c>
      <c r="C20" s="244">
        <f>Electricity_DataTraffic!N20</f>
        <v>590</v>
      </c>
      <c r="D20" s="73">
        <f t="shared" si="1"/>
        <v>944</v>
      </c>
      <c r="E20" s="73">
        <f t="shared" si="2"/>
        <v>157.33333333333334</v>
      </c>
      <c r="F20" s="73">
        <f t="shared" si="3"/>
        <v>26.22222222222222</v>
      </c>
      <c r="G20" s="73">
        <f t="shared" si="4"/>
        <v>15.733333333333333</v>
      </c>
      <c r="H20" s="73">
        <f t="shared" si="5"/>
        <v>5.2444444444444445</v>
      </c>
      <c r="I20" s="73">
        <f t="shared" si="6"/>
        <v>1.3111111111111111</v>
      </c>
      <c r="J20" s="73">
        <f t="shared" si="7"/>
        <v>0.10925925925925926</v>
      </c>
      <c r="K20" s="244">
        <f t="shared" si="8"/>
        <v>1187</v>
      </c>
      <c r="L20" s="73">
        <f t="shared" si="9"/>
        <v>1899.2</v>
      </c>
      <c r="M20" s="73">
        <f t="shared" si="10"/>
        <v>316.53333333333336</v>
      </c>
      <c r="N20" s="73">
        <f t="shared" si="11"/>
        <v>52.75555555555555</v>
      </c>
      <c r="O20" s="73">
        <f t="shared" si="12"/>
        <v>31.653333333333332</v>
      </c>
      <c r="P20" s="73">
        <f t="shared" si="13"/>
        <v>10.551111111111112</v>
      </c>
      <c r="Q20" s="73">
        <f t="shared" si="14"/>
        <v>2.637777777777778</v>
      </c>
      <c r="R20" s="73">
        <f t="shared" si="15"/>
        <v>0.21981481481481482</v>
      </c>
    </row>
    <row r="21" spans="1:18" ht="15">
      <c r="A21" s="487"/>
      <c r="B21" s="58" t="s">
        <v>24</v>
      </c>
      <c r="C21" s="244">
        <f>Electricity_DataTraffic!N21</f>
        <v>597</v>
      </c>
      <c r="D21" s="73">
        <f t="shared" si="1"/>
        <v>955.2</v>
      </c>
      <c r="E21" s="73">
        <f t="shared" si="2"/>
        <v>159.2</v>
      </c>
      <c r="F21" s="73">
        <f t="shared" si="3"/>
        <v>26.533333333333335</v>
      </c>
      <c r="G21" s="73">
        <f t="shared" si="4"/>
        <v>15.92</v>
      </c>
      <c r="H21" s="73">
        <f t="shared" si="5"/>
        <v>5.306666666666667</v>
      </c>
      <c r="I21" s="73">
        <f t="shared" si="6"/>
        <v>1.3266666666666667</v>
      </c>
      <c r="J21" s="73">
        <f t="shared" si="7"/>
        <v>0.11055555555555556</v>
      </c>
      <c r="K21" s="244">
        <f t="shared" si="8"/>
        <v>1784</v>
      </c>
      <c r="L21" s="73">
        <f t="shared" si="9"/>
        <v>2854.4</v>
      </c>
      <c r="M21" s="73">
        <f t="shared" si="10"/>
        <v>475.73333333333335</v>
      </c>
      <c r="N21" s="73">
        <f t="shared" si="11"/>
        <v>79.28888888888889</v>
      </c>
      <c r="O21" s="73">
        <f t="shared" si="12"/>
        <v>47.57333333333333</v>
      </c>
      <c r="P21" s="73">
        <f t="shared" si="13"/>
        <v>15.857777777777779</v>
      </c>
      <c r="Q21" s="73">
        <f t="shared" si="14"/>
        <v>3.9644444444444447</v>
      </c>
      <c r="R21" s="73">
        <f t="shared" si="15"/>
        <v>0.33037037037037037</v>
      </c>
    </row>
    <row r="22" spans="1:18" ht="15">
      <c r="A22" s="487"/>
      <c r="B22" s="58" t="s">
        <v>104</v>
      </c>
      <c r="C22" s="244">
        <f>Electricity_DataTraffic!N22</f>
        <v>722</v>
      </c>
      <c r="D22" s="73">
        <f t="shared" si="1"/>
        <v>1155.2</v>
      </c>
      <c r="E22" s="73">
        <f t="shared" si="2"/>
        <v>192.53333333333333</v>
      </c>
      <c r="F22" s="73">
        <f t="shared" si="3"/>
        <v>32.08888888888889</v>
      </c>
      <c r="G22" s="73">
        <f t="shared" si="4"/>
        <v>19.253333333333334</v>
      </c>
      <c r="H22" s="73">
        <f t="shared" si="5"/>
        <v>6.417777777777777</v>
      </c>
      <c r="I22" s="73">
        <f t="shared" si="6"/>
        <v>1.6044444444444443</v>
      </c>
      <c r="J22" s="73">
        <f t="shared" si="7"/>
        <v>0.1337037037037037</v>
      </c>
      <c r="K22" s="244">
        <f t="shared" si="8"/>
        <v>2506</v>
      </c>
      <c r="L22" s="73">
        <f t="shared" si="9"/>
        <v>4009.6</v>
      </c>
      <c r="M22" s="73">
        <f t="shared" si="10"/>
        <v>668.2666666666667</v>
      </c>
      <c r="N22" s="73">
        <f t="shared" si="11"/>
        <v>111.37777777777778</v>
      </c>
      <c r="O22" s="73">
        <f t="shared" si="12"/>
        <v>66.82666666666667</v>
      </c>
      <c r="P22" s="73">
        <f t="shared" si="13"/>
        <v>22.275555555555556</v>
      </c>
      <c r="Q22" s="73">
        <f t="shared" si="14"/>
        <v>5.568888888888889</v>
      </c>
      <c r="R22" s="73">
        <f t="shared" si="15"/>
        <v>0.4640740740740741</v>
      </c>
    </row>
    <row r="23" spans="1:18" ht="15">
      <c r="A23" s="487"/>
      <c r="B23" s="58" t="s">
        <v>32</v>
      </c>
      <c r="C23" s="244">
        <f>Electricity_DataTraffic!N23</f>
        <v>597</v>
      </c>
      <c r="D23" s="73">
        <f t="shared" si="1"/>
        <v>955.2</v>
      </c>
      <c r="E23" s="73">
        <f t="shared" si="2"/>
        <v>159.2</v>
      </c>
      <c r="F23" s="73">
        <f t="shared" si="3"/>
        <v>26.533333333333335</v>
      </c>
      <c r="G23" s="73">
        <f t="shared" si="4"/>
        <v>15.92</v>
      </c>
      <c r="H23" s="73">
        <f t="shared" si="5"/>
        <v>5.306666666666667</v>
      </c>
      <c r="I23" s="73">
        <f t="shared" si="6"/>
        <v>1.3266666666666667</v>
      </c>
      <c r="J23" s="73">
        <f t="shared" si="7"/>
        <v>0.11055555555555556</v>
      </c>
      <c r="K23" s="244">
        <f t="shared" si="8"/>
        <v>3103</v>
      </c>
      <c r="L23" s="73">
        <f t="shared" si="9"/>
        <v>4964.8</v>
      </c>
      <c r="M23" s="73">
        <f t="shared" si="10"/>
        <v>827.4666666666667</v>
      </c>
      <c r="N23" s="73">
        <f t="shared" si="11"/>
        <v>137.9111111111111</v>
      </c>
      <c r="O23" s="73">
        <f t="shared" si="12"/>
        <v>82.74666666666667</v>
      </c>
      <c r="P23" s="73">
        <f t="shared" si="13"/>
        <v>27.58222222222222</v>
      </c>
      <c r="Q23" s="73">
        <f t="shared" si="14"/>
        <v>6.895555555555555</v>
      </c>
      <c r="R23" s="73">
        <f t="shared" si="15"/>
        <v>0.5746296296296296</v>
      </c>
    </row>
    <row r="24" spans="1:18" ht="15">
      <c r="A24" s="487"/>
      <c r="B24" s="58" t="s">
        <v>31</v>
      </c>
      <c r="C24" s="244">
        <f>Electricity_DataTraffic!N24</f>
        <v>597</v>
      </c>
      <c r="D24" s="73">
        <f t="shared" si="1"/>
        <v>955.2</v>
      </c>
      <c r="E24" s="73">
        <f t="shared" si="2"/>
        <v>159.2</v>
      </c>
      <c r="F24" s="73">
        <f t="shared" si="3"/>
        <v>26.533333333333335</v>
      </c>
      <c r="G24" s="73">
        <f t="shared" si="4"/>
        <v>15.92</v>
      </c>
      <c r="H24" s="73">
        <f t="shared" si="5"/>
        <v>5.306666666666667</v>
      </c>
      <c r="I24" s="73">
        <f t="shared" si="6"/>
        <v>1.3266666666666667</v>
      </c>
      <c r="J24" s="73">
        <f t="shared" si="7"/>
        <v>0.11055555555555556</v>
      </c>
      <c r="K24" s="244">
        <f t="shared" si="8"/>
        <v>3700</v>
      </c>
      <c r="L24" s="73">
        <f t="shared" si="9"/>
        <v>5920</v>
      </c>
      <c r="M24" s="73">
        <f t="shared" si="10"/>
        <v>986.6666666666666</v>
      </c>
      <c r="N24" s="73">
        <f t="shared" si="11"/>
        <v>164.44444444444446</v>
      </c>
      <c r="O24" s="73">
        <f t="shared" si="12"/>
        <v>98.66666666666667</v>
      </c>
      <c r="P24" s="73">
        <f t="shared" si="13"/>
        <v>32.888888888888886</v>
      </c>
      <c r="Q24" s="73">
        <f t="shared" si="14"/>
        <v>8.222222222222221</v>
      </c>
      <c r="R24" s="73">
        <f t="shared" si="15"/>
        <v>0.6851851851851852</v>
      </c>
    </row>
    <row r="25" spans="1:18" ht="15.75" thickBot="1">
      <c r="A25" s="487"/>
      <c r="B25" s="58" t="s">
        <v>33</v>
      </c>
      <c r="C25" s="250">
        <f>Electricity_DataTraffic!N25</f>
        <v>600</v>
      </c>
      <c r="D25" s="75">
        <f t="shared" si="1"/>
        <v>960</v>
      </c>
      <c r="E25" s="75">
        <f t="shared" si="2"/>
        <v>160</v>
      </c>
      <c r="F25" s="75">
        <f t="shared" si="3"/>
        <v>26.666666666666668</v>
      </c>
      <c r="G25" s="75">
        <f t="shared" si="4"/>
        <v>16</v>
      </c>
      <c r="H25" s="75">
        <f t="shared" si="5"/>
        <v>5.333333333333333</v>
      </c>
      <c r="I25" s="75">
        <f t="shared" si="6"/>
        <v>1.3333333333333333</v>
      </c>
      <c r="J25" s="75">
        <f t="shared" si="7"/>
        <v>0.1111111111111111</v>
      </c>
      <c r="K25" s="250">
        <f t="shared" si="8"/>
        <v>4300</v>
      </c>
      <c r="L25" s="75">
        <f t="shared" si="9"/>
        <v>6880</v>
      </c>
      <c r="M25" s="75">
        <f t="shared" si="10"/>
        <v>1146.6666666666667</v>
      </c>
      <c r="N25" s="75">
        <f t="shared" si="11"/>
        <v>191.11111111111111</v>
      </c>
      <c r="O25" s="75">
        <f t="shared" si="12"/>
        <v>114.66666666666667</v>
      </c>
      <c r="P25" s="75">
        <f t="shared" si="13"/>
        <v>38.22222222222222</v>
      </c>
      <c r="Q25" s="75">
        <f t="shared" si="14"/>
        <v>9.555555555555555</v>
      </c>
      <c r="R25" s="75">
        <f t="shared" si="15"/>
        <v>0.7962962962962963</v>
      </c>
    </row>
    <row r="26" spans="1:18" ht="15" customHeight="1">
      <c r="A26" s="486" t="s">
        <v>276</v>
      </c>
      <c r="B26" s="37" t="s">
        <v>0</v>
      </c>
      <c r="C26" s="243">
        <f>Electricity_DataTraffic!N26</f>
        <v>597</v>
      </c>
      <c r="D26" s="71">
        <f t="shared" si="1"/>
        <v>955.2</v>
      </c>
      <c r="E26" s="71">
        <f t="shared" si="2"/>
        <v>159.2</v>
      </c>
      <c r="F26" s="71">
        <f t="shared" si="3"/>
        <v>26.533333333333335</v>
      </c>
      <c r="G26" s="71">
        <f t="shared" si="4"/>
        <v>15.92</v>
      </c>
      <c r="H26" s="71">
        <f t="shared" si="5"/>
        <v>5.306666666666667</v>
      </c>
      <c r="I26" s="71">
        <f t="shared" si="6"/>
        <v>1.3266666666666667</v>
      </c>
      <c r="J26" s="71">
        <f t="shared" si="7"/>
        <v>0.11055555555555556</v>
      </c>
      <c r="K26" s="243">
        <f>C26</f>
        <v>597</v>
      </c>
      <c r="L26" s="71">
        <f t="shared" si="9"/>
        <v>955.2</v>
      </c>
      <c r="M26" s="71">
        <f t="shared" si="10"/>
        <v>159.2</v>
      </c>
      <c r="N26" s="71">
        <f t="shared" si="11"/>
        <v>26.533333333333335</v>
      </c>
      <c r="O26" s="71">
        <f t="shared" si="12"/>
        <v>15.92</v>
      </c>
      <c r="P26" s="71">
        <f t="shared" si="13"/>
        <v>5.306666666666667</v>
      </c>
      <c r="Q26" s="71">
        <f t="shared" si="14"/>
        <v>1.3266666666666667</v>
      </c>
      <c r="R26" s="71">
        <f t="shared" si="15"/>
        <v>0.11055555555555556</v>
      </c>
    </row>
    <row r="27" spans="1:18" ht="15">
      <c r="A27" s="487"/>
      <c r="B27" s="58" t="s">
        <v>25</v>
      </c>
      <c r="C27" s="244">
        <f>Electricity_DataTraffic!N27</f>
        <v>590</v>
      </c>
      <c r="D27" s="73">
        <f t="shared" si="1"/>
        <v>944</v>
      </c>
      <c r="E27" s="73">
        <f t="shared" si="2"/>
        <v>157.33333333333334</v>
      </c>
      <c r="F27" s="73">
        <f t="shared" si="3"/>
        <v>26.22222222222222</v>
      </c>
      <c r="G27" s="73">
        <f t="shared" si="4"/>
        <v>15.733333333333333</v>
      </c>
      <c r="H27" s="73">
        <f t="shared" si="5"/>
        <v>5.2444444444444445</v>
      </c>
      <c r="I27" s="73">
        <f t="shared" si="6"/>
        <v>1.3111111111111111</v>
      </c>
      <c r="J27" s="73">
        <f t="shared" si="7"/>
        <v>0.10925925925925926</v>
      </c>
      <c r="K27" s="244">
        <f t="shared" si="8"/>
        <v>1187</v>
      </c>
      <c r="L27" s="73">
        <f t="shared" si="9"/>
        <v>1899.2</v>
      </c>
      <c r="M27" s="73">
        <f t="shared" si="10"/>
        <v>316.53333333333336</v>
      </c>
      <c r="N27" s="73">
        <f t="shared" si="11"/>
        <v>52.75555555555555</v>
      </c>
      <c r="O27" s="73">
        <f t="shared" si="12"/>
        <v>31.653333333333332</v>
      </c>
      <c r="P27" s="73">
        <f t="shared" si="13"/>
        <v>10.551111111111112</v>
      </c>
      <c r="Q27" s="73">
        <f t="shared" si="14"/>
        <v>2.637777777777778</v>
      </c>
      <c r="R27" s="73">
        <f t="shared" si="15"/>
        <v>0.21981481481481482</v>
      </c>
    </row>
    <row r="28" spans="1:18" ht="15">
      <c r="A28" s="487"/>
      <c r="B28" s="58" t="s">
        <v>24</v>
      </c>
      <c r="C28" s="244">
        <f>Electricity_DataTraffic!N28</f>
        <v>597</v>
      </c>
      <c r="D28" s="73">
        <f t="shared" si="1"/>
        <v>955.2</v>
      </c>
      <c r="E28" s="73">
        <f t="shared" si="2"/>
        <v>159.2</v>
      </c>
      <c r="F28" s="73">
        <f t="shared" si="3"/>
        <v>26.533333333333335</v>
      </c>
      <c r="G28" s="73">
        <f t="shared" si="4"/>
        <v>15.92</v>
      </c>
      <c r="H28" s="73">
        <f t="shared" si="5"/>
        <v>5.306666666666667</v>
      </c>
      <c r="I28" s="73">
        <f t="shared" si="6"/>
        <v>1.3266666666666667</v>
      </c>
      <c r="J28" s="73">
        <f t="shared" si="7"/>
        <v>0.11055555555555556</v>
      </c>
      <c r="K28" s="244">
        <f t="shared" si="8"/>
        <v>1784</v>
      </c>
      <c r="L28" s="73">
        <f t="shared" si="9"/>
        <v>2854.4</v>
      </c>
      <c r="M28" s="73">
        <f t="shared" si="10"/>
        <v>475.73333333333335</v>
      </c>
      <c r="N28" s="73">
        <f t="shared" si="11"/>
        <v>79.28888888888889</v>
      </c>
      <c r="O28" s="73">
        <f t="shared" si="12"/>
        <v>47.57333333333333</v>
      </c>
      <c r="P28" s="73">
        <f t="shared" si="13"/>
        <v>15.857777777777779</v>
      </c>
      <c r="Q28" s="73">
        <f t="shared" si="14"/>
        <v>3.9644444444444447</v>
      </c>
      <c r="R28" s="73">
        <f t="shared" si="15"/>
        <v>0.33037037037037037</v>
      </c>
    </row>
    <row r="29" spans="1:18" ht="15">
      <c r="A29" s="487"/>
      <c r="B29" s="58" t="s">
        <v>104</v>
      </c>
      <c r="C29" s="244">
        <f>Electricity_DataTraffic!N29</f>
        <v>722</v>
      </c>
      <c r="D29" s="73">
        <f t="shared" si="1"/>
        <v>1155.2</v>
      </c>
      <c r="E29" s="73">
        <f t="shared" si="2"/>
        <v>192.53333333333333</v>
      </c>
      <c r="F29" s="73">
        <f t="shared" si="3"/>
        <v>32.08888888888889</v>
      </c>
      <c r="G29" s="73">
        <f t="shared" si="4"/>
        <v>19.253333333333334</v>
      </c>
      <c r="H29" s="73">
        <f t="shared" si="5"/>
        <v>6.417777777777777</v>
      </c>
      <c r="I29" s="73">
        <f t="shared" si="6"/>
        <v>1.6044444444444443</v>
      </c>
      <c r="J29" s="73">
        <f t="shared" si="7"/>
        <v>0.1337037037037037</v>
      </c>
      <c r="K29" s="244">
        <f t="shared" si="8"/>
        <v>2506</v>
      </c>
      <c r="L29" s="73">
        <f t="shared" si="9"/>
        <v>4009.6</v>
      </c>
      <c r="M29" s="73">
        <f t="shared" si="10"/>
        <v>668.2666666666667</v>
      </c>
      <c r="N29" s="73">
        <f t="shared" si="11"/>
        <v>111.37777777777778</v>
      </c>
      <c r="O29" s="73">
        <f t="shared" si="12"/>
        <v>66.82666666666667</v>
      </c>
      <c r="P29" s="73">
        <f t="shared" si="13"/>
        <v>22.275555555555556</v>
      </c>
      <c r="Q29" s="73">
        <f t="shared" si="14"/>
        <v>5.568888888888889</v>
      </c>
      <c r="R29" s="73">
        <f t="shared" si="15"/>
        <v>0.4640740740740741</v>
      </c>
    </row>
    <row r="30" spans="1:18" ht="15.75" thickBot="1">
      <c r="A30" s="488"/>
      <c r="B30" s="53" t="s">
        <v>31</v>
      </c>
      <c r="C30" s="250">
        <f>Electricity_DataTraffic!N30</f>
        <v>597</v>
      </c>
      <c r="D30" s="75">
        <f t="shared" si="1"/>
        <v>955.2</v>
      </c>
      <c r="E30" s="75">
        <f t="shared" si="2"/>
        <v>159.2</v>
      </c>
      <c r="F30" s="75">
        <f t="shared" si="3"/>
        <v>26.533333333333335</v>
      </c>
      <c r="G30" s="75">
        <f t="shared" si="4"/>
        <v>15.92</v>
      </c>
      <c r="H30" s="75">
        <f t="shared" si="5"/>
        <v>5.306666666666667</v>
      </c>
      <c r="I30" s="75">
        <f t="shared" si="6"/>
        <v>1.3266666666666667</v>
      </c>
      <c r="J30" s="75">
        <f t="shared" si="7"/>
        <v>0.11055555555555556</v>
      </c>
      <c r="K30" s="250">
        <f t="shared" si="8"/>
        <v>3103</v>
      </c>
      <c r="L30" s="75">
        <f t="shared" si="9"/>
        <v>4964.8</v>
      </c>
      <c r="M30" s="75">
        <f t="shared" si="10"/>
        <v>827.4666666666667</v>
      </c>
      <c r="N30" s="75">
        <f t="shared" si="11"/>
        <v>137.9111111111111</v>
      </c>
      <c r="O30" s="75">
        <f t="shared" si="12"/>
        <v>82.74666666666667</v>
      </c>
      <c r="P30" s="75">
        <f t="shared" si="13"/>
        <v>27.58222222222222</v>
      </c>
      <c r="Q30" s="75">
        <f t="shared" si="14"/>
        <v>6.895555555555555</v>
      </c>
      <c r="R30" s="75">
        <f t="shared" si="15"/>
        <v>0.5746296296296296</v>
      </c>
    </row>
    <row r="31" spans="1:18" ht="14.25" customHeight="1">
      <c r="A31" s="486" t="s">
        <v>277</v>
      </c>
      <c r="B31" s="322" t="s">
        <v>0</v>
      </c>
      <c r="C31" s="243">
        <f>Electricity_DataTraffic!N31</f>
        <v>597</v>
      </c>
      <c r="D31" s="71">
        <f t="shared" si="1"/>
        <v>955.2</v>
      </c>
      <c r="E31" s="71">
        <f t="shared" si="2"/>
        <v>159.2</v>
      </c>
      <c r="F31" s="71">
        <f t="shared" si="3"/>
        <v>26.533333333333335</v>
      </c>
      <c r="G31" s="71">
        <f t="shared" si="4"/>
        <v>15.92</v>
      </c>
      <c r="H31" s="71">
        <f t="shared" si="5"/>
        <v>5.306666666666667</v>
      </c>
      <c r="I31" s="71">
        <f t="shared" si="6"/>
        <v>1.3266666666666667</v>
      </c>
      <c r="J31" s="71">
        <f t="shared" si="7"/>
        <v>0.11055555555555556</v>
      </c>
      <c r="K31" s="243">
        <f>C31</f>
        <v>597</v>
      </c>
      <c r="L31" s="71">
        <f t="shared" si="9"/>
        <v>955.2</v>
      </c>
      <c r="M31" s="71">
        <f t="shared" si="10"/>
        <v>159.2</v>
      </c>
      <c r="N31" s="71">
        <f t="shared" si="11"/>
        <v>26.533333333333335</v>
      </c>
      <c r="O31" s="71">
        <f t="shared" si="12"/>
        <v>15.92</v>
      </c>
      <c r="P31" s="71">
        <f t="shared" si="13"/>
        <v>5.306666666666667</v>
      </c>
      <c r="Q31" s="71">
        <f t="shared" si="14"/>
        <v>1.3266666666666667</v>
      </c>
      <c r="R31" s="71">
        <f t="shared" si="15"/>
        <v>0.11055555555555556</v>
      </c>
    </row>
    <row r="32" spans="1:18" ht="15">
      <c r="A32" s="487"/>
      <c r="B32" s="59" t="s">
        <v>25</v>
      </c>
      <c r="C32" s="244">
        <f>Electricity_DataTraffic!N32</f>
        <v>590</v>
      </c>
      <c r="D32" s="73">
        <f t="shared" si="1"/>
        <v>944</v>
      </c>
      <c r="E32" s="73">
        <f t="shared" si="2"/>
        <v>157.33333333333334</v>
      </c>
      <c r="F32" s="73">
        <f t="shared" si="3"/>
        <v>26.22222222222222</v>
      </c>
      <c r="G32" s="73">
        <f t="shared" si="4"/>
        <v>15.733333333333333</v>
      </c>
      <c r="H32" s="73">
        <f t="shared" si="5"/>
        <v>5.2444444444444445</v>
      </c>
      <c r="I32" s="73">
        <f t="shared" si="6"/>
        <v>1.3111111111111111</v>
      </c>
      <c r="J32" s="73">
        <f t="shared" si="7"/>
        <v>0.10925925925925926</v>
      </c>
      <c r="K32" s="244">
        <f t="shared" si="8"/>
        <v>1187</v>
      </c>
      <c r="L32" s="73">
        <f t="shared" si="9"/>
        <v>1899.2</v>
      </c>
      <c r="M32" s="73">
        <f t="shared" si="10"/>
        <v>316.53333333333336</v>
      </c>
      <c r="N32" s="73">
        <f t="shared" si="11"/>
        <v>52.75555555555555</v>
      </c>
      <c r="O32" s="73">
        <f t="shared" si="12"/>
        <v>31.653333333333332</v>
      </c>
      <c r="P32" s="73">
        <f t="shared" si="13"/>
        <v>10.551111111111112</v>
      </c>
      <c r="Q32" s="73">
        <f t="shared" si="14"/>
        <v>2.637777777777778</v>
      </c>
      <c r="R32" s="73">
        <f t="shared" si="15"/>
        <v>0.21981481481481482</v>
      </c>
    </row>
    <row r="33" spans="1:18" ht="15">
      <c r="A33" s="487"/>
      <c r="B33" s="59" t="s">
        <v>24</v>
      </c>
      <c r="C33" s="244">
        <f>Electricity_DataTraffic!N33</f>
        <v>597</v>
      </c>
      <c r="D33" s="73">
        <f t="shared" si="1"/>
        <v>955.2</v>
      </c>
      <c r="E33" s="73">
        <f t="shared" si="2"/>
        <v>159.2</v>
      </c>
      <c r="F33" s="73">
        <f t="shared" si="3"/>
        <v>26.533333333333335</v>
      </c>
      <c r="G33" s="73">
        <f t="shared" si="4"/>
        <v>15.92</v>
      </c>
      <c r="H33" s="73">
        <f t="shared" si="5"/>
        <v>5.306666666666667</v>
      </c>
      <c r="I33" s="73">
        <f t="shared" si="6"/>
        <v>1.3266666666666667</v>
      </c>
      <c r="J33" s="73">
        <f t="shared" si="7"/>
        <v>0.11055555555555556</v>
      </c>
      <c r="K33" s="244">
        <f t="shared" si="8"/>
        <v>1784</v>
      </c>
      <c r="L33" s="73">
        <f t="shared" si="9"/>
        <v>2854.4</v>
      </c>
      <c r="M33" s="73">
        <f t="shared" si="10"/>
        <v>475.73333333333335</v>
      </c>
      <c r="N33" s="73">
        <f t="shared" si="11"/>
        <v>79.28888888888889</v>
      </c>
      <c r="O33" s="73">
        <f t="shared" si="12"/>
        <v>47.57333333333333</v>
      </c>
      <c r="P33" s="73">
        <f t="shared" si="13"/>
        <v>15.857777777777779</v>
      </c>
      <c r="Q33" s="73">
        <f t="shared" si="14"/>
        <v>3.9644444444444447</v>
      </c>
      <c r="R33" s="73">
        <f t="shared" si="15"/>
        <v>0.33037037037037037</v>
      </c>
    </row>
    <row r="34" spans="1:18" ht="15">
      <c r="A34" s="487"/>
      <c r="B34" s="59" t="s">
        <v>104</v>
      </c>
      <c r="C34" s="244">
        <f>Electricity_DataTraffic!N34</f>
        <v>722</v>
      </c>
      <c r="D34" s="73">
        <f t="shared" si="1"/>
        <v>1155.2</v>
      </c>
      <c r="E34" s="73">
        <f t="shared" si="2"/>
        <v>192.53333333333333</v>
      </c>
      <c r="F34" s="73">
        <f t="shared" si="3"/>
        <v>32.08888888888889</v>
      </c>
      <c r="G34" s="73">
        <f t="shared" si="4"/>
        <v>19.253333333333334</v>
      </c>
      <c r="H34" s="73">
        <f t="shared" si="5"/>
        <v>6.417777777777777</v>
      </c>
      <c r="I34" s="73">
        <f t="shared" si="6"/>
        <v>1.6044444444444443</v>
      </c>
      <c r="J34" s="73">
        <f t="shared" si="7"/>
        <v>0.1337037037037037</v>
      </c>
      <c r="K34" s="244">
        <f t="shared" si="8"/>
        <v>2506</v>
      </c>
      <c r="L34" s="73">
        <f t="shared" si="9"/>
        <v>4009.6</v>
      </c>
      <c r="M34" s="73">
        <f t="shared" si="10"/>
        <v>668.2666666666667</v>
      </c>
      <c r="N34" s="73">
        <f t="shared" si="11"/>
        <v>111.37777777777778</v>
      </c>
      <c r="O34" s="73">
        <f t="shared" si="12"/>
        <v>66.82666666666667</v>
      </c>
      <c r="P34" s="73">
        <f t="shared" si="13"/>
        <v>22.275555555555556</v>
      </c>
      <c r="Q34" s="73">
        <f t="shared" si="14"/>
        <v>5.568888888888889</v>
      </c>
      <c r="R34" s="73">
        <f t="shared" si="15"/>
        <v>0.4640740740740741</v>
      </c>
    </row>
    <row r="35" spans="1:18" ht="15.75" thickBot="1">
      <c r="A35" s="488"/>
      <c r="B35" s="54" t="s">
        <v>31</v>
      </c>
      <c r="C35" s="250">
        <f>Electricity_DataTraffic!N35</f>
        <v>597</v>
      </c>
      <c r="D35" s="75">
        <f t="shared" si="1"/>
        <v>955.2</v>
      </c>
      <c r="E35" s="75">
        <f t="shared" si="2"/>
        <v>159.2</v>
      </c>
      <c r="F35" s="75">
        <f t="shared" si="3"/>
        <v>26.533333333333335</v>
      </c>
      <c r="G35" s="75">
        <f t="shared" si="4"/>
        <v>15.92</v>
      </c>
      <c r="H35" s="75">
        <f t="shared" si="5"/>
        <v>5.306666666666667</v>
      </c>
      <c r="I35" s="75">
        <f t="shared" si="6"/>
        <v>1.3266666666666667</v>
      </c>
      <c r="J35" s="75">
        <f t="shared" si="7"/>
        <v>0.11055555555555556</v>
      </c>
      <c r="K35" s="250">
        <f t="shared" si="8"/>
        <v>3103</v>
      </c>
      <c r="L35" s="75">
        <f t="shared" si="9"/>
        <v>4964.8</v>
      </c>
      <c r="M35" s="75">
        <f t="shared" si="10"/>
        <v>827.4666666666667</v>
      </c>
      <c r="N35" s="75">
        <f t="shared" si="11"/>
        <v>137.9111111111111</v>
      </c>
      <c r="O35" s="75">
        <f t="shared" si="12"/>
        <v>82.74666666666667</v>
      </c>
      <c r="P35" s="75">
        <f t="shared" si="13"/>
        <v>27.58222222222222</v>
      </c>
      <c r="Q35" s="75">
        <f t="shared" si="14"/>
        <v>6.895555555555555</v>
      </c>
      <c r="R35" s="75">
        <f t="shared" si="15"/>
        <v>0.5746296296296296</v>
      </c>
    </row>
    <row r="36" spans="1:18" s="365" customFormat="1" ht="14.25" customHeight="1" thickBot="1">
      <c r="A36" s="367" t="s">
        <v>172</v>
      </c>
      <c r="B36" s="368"/>
      <c r="C36" s="361"/>
      <c r="D36" s="361"/>
      <c r="E36" s="361"/>
      <c r="F36" s="361"/>
      <c r="G36" s="361"/>
      <c r="H36" s="361"/>
      <c r="I36" s="361"/>
      <c r="J36" s="361"/>
      <c r="K36" s="361"/>
      <c r="L36" s="361"/>
      <c r="M36" s="361"/>
      <c r="N36" s="361"/>
      <c r="O36" s="361"/>
      <c r="P36" s="361"/>
      <c r="Q36" s="361"/>
      <c r="R36" s="361"/>
    </row>
    <row r="37" spans="1:18" ht="54.75" customHeight="1" thickBot="1">
      <c r="A37" s="273" t="s">
        <v>278</v>
      </c>
      <c r="B37" s="264" t="s">
        <v>272</v>
      </c>
      <c r="C37" s="353">
        <f>Electricity_DataTraffic!N37</f>
        <v>597</v>
      </c>
      <c r="D37" s="142">
        <f t="shared" si="1"/>
        <v>955.2</v>
      </c>
      <c r="E37" s="142">
        <f t="shared" si="2"/>
        <v>159.2</v>
      </c>
      <c r="F37" s="142">
        <f t="shared" si="3"/>
        <v>26.533333333333335</v>
      </c>
      <c r="G37" s="142">
        <f t="shared" si="4"/>
        <v>15.92</v>
      </c>
      <c r="H37" s="142">
        <f t="shared" si="5"/>
        <v>5.306666666666667</v>
      </c>
      <c r="I37" s="142">
        <f t="shared" si="6"/>
        <v>1.3266666666666667</v>
      </c>
      <c r="J37" s="142">
        <f t="shared" si="7"/>
        <v>0.11055555555555556</v>
      </c>
      <c r="K37" s="353">
        <f t="shared" si="8"/>
        <v>597</v>
      </c>
      <c r="L37" s="142">
        <f t="shared" si="9"/>
        <v>955.2</v>
      </c>
      <c r="M37" s="142">
        <f t="shared" si="10"/>
        <v>159.2</v>
      </c>
      <c r="N37" s="142">
        <f t="shared" si="11"/>
        <v>26.533333333333335</v>
      </c>
      <c r="O37" s="142">
        <f t="shared" si="12"/>
        <v>15.92</v>
      </c>
      <c r="P37" s="142">
        <f t="shared" si="13"/>
        <v>5.306666666666667</v>
      </c>
      <c r="Q37" s="142">
        <f t="shared" si="14"/>
        <v>1.3266666666666667</v>
      </c>
      <c r="R37" s="142">
        <f t="shared" si="15"/>
        <v>0.11055555555555556</v>
      </c>
    </row>
    <row r="38" spans="1:18" ht="69" customHeight="1" thickBot="1">
      <c r="A38" s="274" t="s">
        <v>279</v>
      </c>
      <c r="B38" s="124" t="s">
        <v>273</v>
      </c>
      <c r="C38" s="353">
        <f>Electricity_DataTraffic!N38</f>
        <v>40892</v>
      </c>
      <c r="D38" s="142">
        <f t="shared" si="1"/>
        <v>65427.2</v>
      </c>
      <c r="E38" s="142">
        <f t="shared" si="2"/>
        <v>10904.533333333333</v>
      </c>
      <c r="F38" s="142">
        <f t="shared" si="3"/>
        <v>1817.4222222222222</v>
      </c>
      <c r="G38" s="142">
        <f t="shared" si="4"/>
        <v>1090.4533333333334</v>
      </c>
      <c r="H38" s="142">
        <f t="shared" si="5"/>
        <v>363.4844444444444</v>
      </c>
      <c r="I38" s="142">
        <f t="shared" si="6"/>
        <v>90.8711111111111</v>
      </c>
      <c r="J38" s="142">
        <f t="shared" si="7"/>
        <v>7.572592592592593</v>
      </c>
      <c r="K38" s="353">
        <f t="shared" si="8"/>
        <v>41489</v>
      </c>
      <c r="L38" s="142">
        <f t="shared" si="9"/>
        <v>66382.4</v>
      </c>
      <c r="M38" s="142">
        <f t="shared" si="10"/>
        <v>11063.733333333334</v>
      </c>
      <c r="N38" s="142">
        <f t="shared" si="11"/>
        <v>1843.9555555555555</v>
      </c>
      <c r="O38" s="142">
        <f t="shared" si="12"/>
        <v>1106.3733333333332</v>
      </c>
      <c r="P38" s="142">
        <f t="shared" si="13"/>
        <v>368.7911111111111</v>
      </c>
      <c r="Q38" s="142">
        <f t="shared" si="14"/>
        <v>92.19777777777777</v>
      </c>
      <c r="R38" s="142">
        <f t="shared" si="15"/>
        <v>7.683148148148148</v>
      </c>
    </row>
    <row r="39" spans="1:18" s="349" customFormat="1" ht="12.75" customHeight="1" thickBot="1">
      <c r="A39" s="374" t="s">
        <v>36</v>
      </c>
      <c r="B39" s="371"/>
      <c r="C39" s="359"/>
      <c r="D39" s="359"/>
      <c r="E39" s="359"/>
      <c r="F39" s="359"/>
      <c r="G39" s="359"/>
      <c r="H39" s="359"/>
      <c r="I39" s="359"/>
      <c r="J39" s="359"/>
      <c r="K39" s="359"/>
      <c r="L39" s="359"/>
      <c r="M39" s="359"/>
      <c r="N39" s="359"/>
      <c r="O39" s="359"/>
      <c r="P39" s="359"/>
      <c r="Q39" s="359"/>
      <c r="R39" s="359"/>
    </row>
    <row r="40" spans="1:18" ht="15" customHeight="1">
      <c r="A40" s="486" t="s">
        <v>280</v>
      </c>
      <c r="B40" s="36" t="s">
        <v>0</v>
      </c>
      <c r="C40" s="243">
        <f>Electricity_DataTraffic!N40</f>
        <v>597</v>
      </c>
      <c r="D40" s="71">
        <f t="shared" si="1"/>
        <v>955.2</v>
      </c>
      <c r="E40" s="71">
        <f t="shared" si="2"/>
        <v>159.2</v>
      </c>
      <c r="F40" s="71">
        <f t="shared" si="3"/>
        <v>26.533333333333335</v>
      </c>
      <c r="G40" s="71">
        <f t="shared" si="4"/>
        <v>15.92</v>
      </c>
      <c r="H40" s="71">
        <f t="shared" si="5"/>
        <v>5.306666666666667</v>
      </c>
      <c r="I40" s="71">
        <f t="shared" si="6"/>
        <v>1.3266666666666667</v>
      </c>
      <c r="J40" s="71">
        <f t="shared" si="7"/>
        <v>0.11055555555555556</v>
      </c>
      <c r="K40" s="243">
        <f t="shared" si="8"/>
        <v>597</v>
      </c>
      <c r="L40" s="71">
        <f t="shared" si="9"/>
        <v>955.2</v>
      </c>
      <c r="M40" s="71">
        <f t="shared" si="10"/>
        <v>159.2</v>
      </c>
      <c r="N40" s="71">
        <f t="shared" si="11"/>
        <v>26.533333333333335</v>
      </c>
      <c r="O40" s="71">
        <f t="shared" si="12"/>
        <v>15.92</v>
      </c>
      <c r="P40" s="71">
        <f t="shared" si="13"/>
        <v>5.306666666666667</v>
      </c>
      <c r="Q40" s="71">
        <f t="shared" si="14"/>
        <v>1.3266666666666667</v>
      </c>
      <c r="R40" s="71">
        <f t="shared" si="15"/>
        <v>0.11055555555555556</v>
      </c>
    </row>
    <row r="41" spans="1:18" ht="15">
      <c r="A41" s="487"/>
      <c r="B41" s="40" t="s">
        <v>25</v>
      </c>
      <c r="C41" s="244">
        <f>Electricity_DataTraffic!N41</f>
        <v>590</v>
      </c>
      <c r="D41" s="73">
        <f t="shared" si="1"/>
        <v>944</v>
      </c>
      <c r="E41" s="73">
        <f t="shared" si="2"/>
        <v>157.33333333333334</v>
      </c>
      <c r="F41" s="73">
        <f t="shared" si="3"/>
        <v>26.22222222222222</v>
      </c>
      <c r="G41" s="73">
        <f t="shared" si="4"/>
        <v>15.733333333333333</v>
      </c>
      <c r="H41" s="73">
        <f t="shared" si="5"/>
        <v>5.2444444444444445</v>
      </c>
      <c r="I41" s="73">
        <f t="shared" si="6"/>
        <v>1.3111111111111111</v>
      </c>
      <c r="J41" s="73">
        <f t="shared" si="7"/>
        <v>0.10925925925925926</v>
      </c>
      <c r="K41" s="244">
        <f t="shared" si="8"/>
        <v>1187</v>
      </c>
      <c r="L41" s="73">
        <f t="shared" si="9"/>
        <v>1899.2</v>
      </c>
      <c r="M41" s="73">
        <f t="shared" si="10"/>
        <v>316.53333333333336</v>
      </c>
      <c r="N41" s="73">
        <f t="shared" si="11"/>
        <v>52.75555555555555</v>
      </c>
      <c r="O41" s="73">
        <f t="shared" si="12"/>
        <v>31.653333333333332</v>
      </c>
      <c r="P41" s="73">
        <f t="shared" si="13"/>
        <v>10.551111111111112</v>
      </c>
      <c r="Q41" s="73">
        <f t="shared" si="14"/>
        <v>2.637777777777778</v>
      </c>
      <c r="R41" s="73">
        <f t="shared" si="15"/>
        <v>0.21981481481481482</v>
      </c>
    </row>
    <row r="42" spans="1:18" ht="15">
      <c r="A42" s="487"/>
      <c r="B42" s="40" t="s">
        <v>24</v>
      </c>
      <c r="C42" s="244">
        <f>Electricity_DataTraffic!N42</f>
        <v>597</v>
      </c>
      <c r="D42" s="73">
        <f t="shared" si="1"/>
        <v>955.2</v>
      </c>
      <c r="E42" s="73">
        <f t="shared" si="2"/>
        <v>159.2</v>
      </c>
      <c r="F42" s="73">
        <f t="shared" si="3"/>
        <v>26.533333333333335</v>
      </c>
      <c r="G42" s="73">
        <f t="shared" si="4"/>
        <v>15.92</v>
      </c>
      <c r="H42" s="73">
        <f t="shared" si="5"/>
        <v>5.306666666666667</v>
      </c>
      <c r="I42" s="73">
        <f t="shared" si="6"/>
        <v>1.3266666666666667</v>
      </c>
      <c r="J42" s="73">
        <f t="shared" si="7"/>
        <v>0.11055555555555556</v>
      </c>
      <c r="K42" s="244">
        <f t="shared" si="8"/>
        <v>1784</v>
      </c>
      <c r="L42" s="73">
        <f t="shared" si="9"/>
        <v>2854.4</v>
      </c>
      <c r="M42" s="73">
        <f t="shared" si="10"/>
        <v>475.73333333333335</v>
      </c>
      <c r="N42" s="73">
        <f t="shared" si="11"/>
        <v>79.28888888888889</v>
      </c>
      <c r="O42" s="73">
        <f t="shared" si="12"/>
        <v>47.57333333333333</v>
      </c>
      <c r="P42" s="73">
        <f t="shared" si="13"/>
        <v>15.857777777777779</v>
      </c>
      <c r="Q42" s="73">
        <f t="shared" si="14"/>
        <v>3.9644444444444447</v>
      </c>
      <c r="R42" s="73">
        <f t="shared" si="15"/>
        <v>0.33037037037037037</v>
      </c>
    </row>
    <row r="43" spans="1:18" ht="15">
      <c r="A43" s="487"/>
      <c r="B43" s="40" t="s">
        <v>104</v>
      </c>
      <c r="C43" s="244">
        <f>Electricity_DataTraffic!N43</f>
        <v>722</v>
      </c>
      <c r="D43" s="73">
        <f t="shared" si="1"/>
        <v>1155.2</v>
      </c>
      <c r="E43" s="73">
        <f t="shared" si="2"/>
        <v>192.53333333333333</v>
      </c>
      <c r="F43" s="73">
        <f t="shared" si="3"/>
        <v>32.08888888888889</v>
      </c>
      <c r="G43" s="73">
        <f t="shared" si="4"/>
        <v>19.253333333333334</v>
      </c>
      <c r="H43" s="73">
        <f t="shared" si="5"/>
        <v>6.417777777777777</v>
      </c>
      <c r="I43" s="73">
        <f t="shared" si="6"/>
        <v>1.6044444444444443</v>
      </c>
      <c r="J43" s="73">
        <f t="shared" si="7"/>
        <v>0.1337037037037037</v>
      </c>
      <c r="K43" s="244">
        <f t="shared" si="8"/>
        <v>2506</v>
      </c>
      <c r="L43" s="73">
        <f t="shared" si="9"/>
        <v>4009.6</v>
      </c>
      <c r="M43" s="73">
        <f t="shared" si="10"/>
        <v>668.2666666666667</v>
      </c>
      <c r="N43" s="73">
        <f t="shared" si="11"/>
        <v>111.37777777777778</v>
      </c>
      <c r="O43" s="73">
        <f t="shared" si="12"/>
        <v>66.82666666666667</v>
      </c>
      <c r="P43" s="73">
        <f t="shared" si="13"/>
        <v>22.275555555555556</v>
      </c>
      <c r="Q43" s="73">
        <f t="shared" si="14"/>
        <v>5.568888888888889</v>
      </c>
      <c r="R43" s="73">
        <f t="shared" si="15"/>
        <v>0.4640740740740741</v>
      </c>
    </row>
    <row r="44" spans="1:18" ht="15.75" thickBot="1">
      <c r="A44" s="488"/>
      <c r="B44" s="43" t="s">
        <v>31</v>
      </c>
      <c r="C44" s="250">
        <f>Electricity_DataTraffic!N44</f>
        <v>597</v>
      </c>
      <c r="D44" s="75">
        <f t="shared" si="1"/>
        <v>955.2</v>
      </c>
      <c r="E44" s="75">
        <f t="shared" si="2"/>
        <v>159.2</v>
      </c>
      <c r="F44" s="75">
        <f t="shared" si="3"/>
        <v>26.533333333333335</v>
      </c>
      <c r="G44" s="75">
        <f t="shared" si="4"/>
        <v>15.92</v>
      </c>
      <c r="H44" s="75">
        <f t="shared" si="5"/>
        <v>5.306666666666667</v>
      </c>
      <c r="I44" s="75">
        <f t="shared" si="6"/>
        <v>1.3266666666666667</v>
      </c>
      <c r="J44" s="75">
        <f t="shared" si="7"/>
        <v>0.11055555555555556</v>
      </c>
      <c r="K44" s="250">
        <f t="shared" si="8"/>
        <v>3103</v>
      </c>
      <c r="L44" s="75">
        <f t="shared" si="9"/>
        <v>4964.8</v>
      </c>
      <c r="M44" s="75">
        <f t="shared" si="10"/>
        <v>827.4666666666667</v>
      </c>
      <c r="N44" s="75">
        <f t="shared" si="11"/>
        <v>137.9111111111111</v>
      </c>
      <c r="O44" s="75">
        <f t="shared" si="12"/>
        <v>82.74666666666667</v>
      </c>
      <c r="P44" s="75">
        <f t="shared" si="13"/>
        <v>27.58222222222222</v>
      </c>
      <c r="Q44" s="75">
        <f t="shared" si="14"/>
        <v>6.895555555555555</v>
      </c>
      <c r="R44" s="75">
        <f t="shared" si="15"/>
        <v>0.5746296296296296</v>
      </c>
    </row>
    <row r="45" spans="1:18" s="365" customFormat="1" ht="14.25" customHeight="1" thickBot="1">
      <c r="A45" s="367" t="s">
        <v>173</v>
      </c>
      <c r="B45" s="368"/>
      <c r="C45" s="361"/>
      <c r="D45" s="361"/>
      <c r="E45" s="361"/>
      <c r="F45" s="361"/>
      <c r="G45" s="361"/>
      <c r="H45" s="361"/>
      <c r="I45" s="361"/>
      <c r="J45" s="361"/>
      <c r="K45" s="361"/>
      <c r="L45" s="361"/>
      <c r="M45" s="361"/>
      <c r="N45" s="361"/>
      <c r="O45" s="361"/>
      <c r="P45" s="361"/>
      <c r="Q45" s="361"/>
      <c r="R45" s="361"/>
    </row>
    <row r="46" spans="1:18" ht="57.75" customHeight="1" thickBot="1">
      <c r="A46" s="273" t="s">
        <v>278</v>
      </c>
      <c r="B46" s="264" t="s">
        <v>272</v>
      </c>
      <c r="C46" s="372">
        <f>Electricity_DataTraffic!N46</f>
        <v>597</v>
      </c>
      <c r="D46" s="373">
        <f t="shared" si="1"/>
        <v>955.2</v>
      </c>
      <c r="E46" s="373">
        <f t="shared" si="2"/>
        <v>159.2</v>
      </c>
      <c r="F46" s="373">
        <f t="shared" si="3"/>
        <v>26.533333333333335</v>
      </c>
      <c r="G46" s="373">
        <f t="shared" si="4"/>
        <v>15.92</v>
      </c>
      <c r="H46" s="373">
        <f t="shared" si="5"/>
        <v>5.306666666666667</v>
      </c>
      <c r="I46" s="373">
        <f t="shared" si="6"/>
        <v>1.3266666666666667</v>
      </c>
      <c r="J46" s="373">
        <f t="shared" si="7"/>
        <v>0.11055555555555556</v>
      </c>
      <c r="K46" s="372">
        <f t="shared" si="8"/>
        <v>597</v>
      </c>
      <c r="L46" s="373">
        <f t="shared" si="9"/>
        <v>955.2</v>
      </c>
      <c r="M46" s="373">
        <f t="shared" si="10"/>
        <v>159.2</v>
      </c>
      <c r="N46" s="373">
        <f t="shared" si="11"/>
        <v>26.533333333333335</v>
      </c>
      <c r="O46" s="373">
        <f t="shared" si="12"/>
        <v>15.92</v>
      </c>
      <c r="P46" s="373">
        <f t="shared" si="13"/>
        <v>5.306666666666667</v>
      </c>
      <c r="Q46" s="373">
        <f t="shared" si="14"/>
        <v>1.3266666666666667</v>
      </c>
      <c r="R46" s="373">
        <f t="shared" si="15"/>
        <v>0.11055555555555556</v>
      </c>
    </row>
    <row r="47" spans="1:18" ht="57.75" customHeight="1" thickBot="1">
      <c r="A47" s="274" t="s">
        <v>279</v>
      </c>
      <c r="B47" s="124" t="s">
        <v>273</v>
      </c>
      <c r="C47" s="353">
        <f>Electricity_DataTraffic!N47</f>
        <v>40892</v>
      </c>
      <c r="D47" s="142">
        <f t="shared" si="1"/>
        <v>65427.2</v>
      </c>
      <c r="E47" s="142">
        <f t="shared" si="2"/>
        <v>10904.533333333333</v>
      </c>
      <c r="F47" s="142">
        <f t="shared" si="3"/>
        <v>1817.4222222222222</v>
      </c>
      <c r="G47" s="142">
        <f t="shared" si="4"/>
        <v>1090.4533333333334</v>
      </c>
      <c r="H47" s="142">
        <f t="shared" si="5"/>
        <v>363.4844444444444</v>
      </c>
      <c r="I47" s="142">
        <f t="shared" si="6"/>
        <v>90.8711111111111</v>
      </c>
      <c r="J47" s="142">
        <f t="shared" si="7"/>
        <v>7.572592592592593</v>
      </c>
      <c r="K47" s="353">
        <f t="shared" si="8"/>
        <v>41489</v>
      </c>
      <c r="L47" s="142">
        <f t="shared" si="9"/>
        <v>66382.4</v>
      </c>
      <c r="M47" s="142">
        <f t="shared" si="10"/>
        <v>11063.733333333334</v>
      </c>
      <c r="N47" s="142">
        <f t="shared" si="11"/>
        <v>1843.9555555555555</v>
      </c>
      <c r="O47" s="142">
        <f t="shared" si="12"/>
        <v>1106.3733333333332</v>
      </c>
      <c r="P47" s="142">
        <f t="shared" si="13"/>
        <v>368.7911111111111</v>
      </c>
      <c r="Q47" s="142">
        <f t="shared" si="14"/>
        <v>92.19777777777777</v>
      </c>
      <c r="R47" s="142">
        <f t="shared" si="15"/>
        <v>7.683148148148148</v>
      </c>
    </row>
    <row r="48" spans="1:18" s="349" customFormat="1" ht="12" customHeight="1" thickBot="1">
      <c r="A48" s="346" t="s">
        <v>36</v>
      </c>
      <c r="B48" s="371"/>
      <c r="C48" s="359"/>
      <c r="D48" s="359"/>
      <c r="E48" s="359"/>
      <c r="F48" s="359"/>
      <c r="G48" s="359"/>
      <c r="H48" s="359"/>
      <c r="I48" s="359"/>
      <c r="J48" s="359"/>
      <c r="K48" s="359"/>
      <c r="L48" s="359"/>
      <c r="M48" s="359"/>
      <c r="N48" s="359"/>
      <c r="O48" s="359"/>
      <c r="P48" s="359"/>
      <c r="Q48" s="359"/>
      <c r="R48" s="359"/>
    </row>
    <row r="49" spans="1:18" ht="15" customHeight="1">
      <c r="A49" s="486" t="s">
        <v>280</v>
      </c>
      <c r="B49" s="322" t="s">
        <v>0</v>
      </c>
      <c r="C49" s="243">
        <f>Electricity_DataTraffic!N49</f>
        <v>597</v>
      </c>
      <c r="D49" s="71">
        <f t="shared" si="1"/>
        <v>955.2</v>
      </c>
      <c r="E49" s="71">
        <f t="shared" si="2"/>
        <v>159.2</v>
      </c>
      <c r="F49" s="71">
        <f t="shared" si="3"/>
        <v>26.533333333333335</v>
      </c>
      <c r="G49" s="71">
        <f t="shared" si="4"/>
        <v>15.92</v>
      </c>
      <c r="H49" s="71">
        <f t="shared" si="5"/>
        <v>5.306666666666667</v>
      </c>
      <c r="I49" s="71">
        <f t="shared" si="6"/>
        <v>1.3266666666666667</v>
      </c>
      <c r="J49" s="71">
        <f t="shared" si="7"/>
        <v>0.11055555555555556</v>
      </c>
      <c r="K49" s="243">
        <f t="shared" si="8"/>
        <v>597</v>
      </c>
      <c r="L49" s="71">
        <f t="shared" si="9"/>
        <v>955.2</v>
      </c>
      <c r="M49" s="71">
        <f t="shared" si="10"/>
        <v>159.2</v>
      </c>
      <c r="N49" s="71">
        <f t="shared" si="11"/>
        <v>26.533333333333335</v>
      </c>
      <c r="O49" s="71">
        <f t="shared" si="12"/>
        <v>15.92</v>
      </c>
      <c r="P49" s="71">
        <f t="shared" si="13"/>
        <v>5.306666666666667</v>
      </c>
      <c r="Q49" s="71">
        <f t="shared" si="14"/>
        <v>1.3266666666666667</v>
      </c>
      <c r="R49" s="71">
        <f t="shared" si="15"/>
        <v>0.11055555555555556</v>
      </c>
    </row>
    <row r="50" spans="1:18" ht="15">
      <c r="A50" s="487"/>
      <c r="B50" s="59" t="s">
        <v>25</v>
      </c>
      <c r="C50" s="244">
        <f>Electricity_DataTraffic!N50</f>
        <v>590</v>
      </c>
      <c r="D50" s="73">
        <f t="shared" si="1"/>
        <v>944</v>
      </c>
      <c r="E50" s="73">
        <f t="shared" si="2"/>
        <v>157.33333333333334</v>
      </c>
      <c r="F50" s="73">
        <f t="shared" si="3"/>
        <v>26.22222222222222</v>
      </c>
      <c r="G50" s="73">
        <f t="shared" si="4"/>
        <v>15.733333333333333</v>
      </c>
      <c r="H50" s="73">
        <f t="shared" si="5"/>
        <v>5.2444444444444445</v>
      </c>
      <c r="I50" s="73">
        <f t="shared" si="6"/>
        <v>1.3111111111111111</v>
      </c>
      <c r="J50" s="73">
        <f t="shared" si="7"/>
        <v>0.10925925925925926</v>
      </c>
      <c r="K50" s="244">
        <f t="shared" si="8"/>
        <v>1187</v>
      </c>
      <c r="L50" s="73">
        <f t="shared" si="9"/>
        <v>1899.2</v>
      </c>
      <c r="M50" s="73">
        <f t="shared" si="10"/>
        <v>316.53333333333336</v>
      </c>
      <c r="N50" s="73">
        <f t="shared" si="11"/>
        <v>52.75555555555555</v>
      </c>
      <c r="O50" s="73">
        <f t="shared" si="12"/>
        <v>31.653333333333332</v>
      </c>
      <c r="P50" s="73">
        <f t="shared" si="13"/>
        <v>10.551111111111112</v>
      </c>
      <c r="Q50" s="73">
        <f t="shared" si="14"/>
        <v>2.637777777777778</v>
      </c>
      <c r="R50" s="73">
        <f t="shared" si="15"/>
        <v>0.21981481481481482</v>
      </c>
    </row>
    <row r="51" spans="1:18" ht="15">
      <c r="A51" s="487"/>
      <c r="B51" s="59" t="s">
        <v>24</v>
      </c>
      <c r="C51" s="244">
        <f>Electricity_DataTraffic!N51</f>
        <v>597</v>
      </c>
      <c r="D51" s="73">
        <f t="shared" si="1"/>
        <v>955.2</v>
      </c>
      <c r="E51" s="73">
        <f t="shared" si="2"/>
        <v>159.2</v>
      </c>
      <c r="F51" s="73">
        <f t="shared" si="3"/>
        <v>26.533333333333335</v>
      </c>
      <c r="G51" s="73">
        <f t="shared" si="4"/>
        <v>15.92</v>
      </c>
      <c r="H51" s="73">
        <f t="shared" si="5"/>
        <v>5.306666666666667</v>
      </c>
      <c r="I51" s="73">
        <f t="shared" si="6"/>
        <v>1.3266666666666667</v>
      </c>
      <c r="J51" s="73">
        <f t="shared" si="7"/>
        <v>0.11055555555555556</v>
      </c>
      <c r="K51" s="244">
        <f t="shared" si="8"/>
        <v>1784</v>
      </c>
      <c r="L51" s="73">
        <f t="shared" si="9"/>
        <v>2854.4</v>
      </c>
      <c r="M51" s="73">
        <f t="shared" si="10"/>
        <v>475.73333333333335</v>
      </c>
      <c r="N51" s="73">
        <f t="shared" si="11"/>
        <v>79.28888888888889</v>
      </c>
      <c r="O51" s="73">
        <f t="shared" si="12"/>
        <v>47.57333333333333</v>
      </c>
      <c r="P51" s="73">
        <f t="shared" si="13"/>
        <v>15.857777777777779</v>
      </c>
      <c r="Q51" s="73">
        <f t="shared" si="14"/>
        <v>3.9644444444444447</v>
      </c>
      <c r="R51" s="73">
        <f t="shared" si="15"/>
        <v>0.33037037037037037</v>
      </c>
    </row>
    <row r="52" spans="1:18" ht="15">
      <c r="A52" s="487"/>
      <c r="B52" s="59" t="s">
        <v>104</v>
      </c>
      <c r="C52" s="244">
        <f>Electricity_DataTraffic!N52</f>
        <v>722</v>
      </c>
      <c r="D52" s="73">
        <f t="shared" si="1"/>
        <v>1155.2</v>
      </c>
      <c r="E52" s="73">
        <f t="shared" si="2"/>
        <v>192.53333333333333</v>
      </c>
      <c r="F52" s="73">
        <f t="shared" si="3"/>
        <v>32.08888888888889</v>
      </c>
      <c r="G52" s="73">
        <f t="shared" si="4"/>
        <v>19.253333333333334</v>
      </c>
      <c r="H52" s="73">
        <f t="shared" si="5"/>
        <v>6.417777777777777</v>
      </c>
      <c r="I52" s="73">
        <f t="shared" si="6"/>
        <v>1.6044444444444443</v>
      </c>
      <c r="J52" s="73">
        <f t="shared" si="7"/>
        <v>0.1337037037037037</v>
      </c>
      <c r="K52" s="244">
        <f t="shared" si="8"/>
        <v>2506</v>
      </c>
      <c r="L52" s="73">
        <f t="shared" si="9"/>
        <v>4009.6</v>
      </c>
      <c r="M52" s="73">
        <f t="shared" si="10"/>
        <v>668.2666666666667</v>
      </c>
      <c r="N52" s="73">
        <f t="shared" si="11"/>
        <v>111.37777777777778</v>
      </c>
      <c r="O52" s="73">
        <f t="shared" si="12"/>
        <v>66.82666666666667</v>
      </c>
      <c r="P52" s="73">
        <f t="shared" si="13"/>
        <v>22.275555555555556</v>
      </c>
      <c r="Q52" s="73">
        <f t="shared" si="14"/>
        <v>5.568888888888889</v>
      </c>
      <c r="R52" s="73">
        <f t="shared" si="15"/>
        <v>0.4640740740740741</v>
      </c>
    </row>
    <row r="53" spans="1:18" ht="15.75" thickBot="1">
      <c r="A53" s="488"/>
      <c r="B53" s="54" t="s">
        <v>31</v>
      </c>
      <c r="C53" s="250">
        <f>Electricity_DataTraffic!N53</f>
        <v>597</v>
      </c>
      <c r="D53" s="75">
        <f t="shared" si="1"/>
        <v>955.2</v>
      </c>
      <c r="E53" s="75">
        <f t="shared" si="2"/>
        <v>159.2</v>
      </c>
      <c r="F53" s="75">
        <f t="shared" si="3"/>
        <v>26.533333333333335</v>
      </c>
      <c r="G53" s="75">
        <f t="shared" si="4"/>
        <v>15.92</v>
      </c>
      <c r="H53" s="75">
        <f t="shared" si="5"/>
        <v>5.306666666666667</v>
      </c>
      <c r="I53" s="75">
        <f t="shared" si="6"/>
        <v>1.3266666666666667</v>
      </c>
      <c r="J53" s="75">
        <f t="shared" si="7"/>
        <v>0.11055555555555556</v>
      </c>
      <c r="K53" s="250">
        <f t="shared" si="8"/>
        <v>3103</v>
      </c>
      <c r="L53" s="75">
        <f t="shared" si="9"/>
        <v>4964.8</v>
      </c>
      <c r="M53" s="75">
        <f t="shared" si="10"/>
        <v>827.4666666666667</v>
      </c>
      <c r="N53" s="75">
        <f t="shared" si="11"/>
        <v>137.9111111111111</v>
      </c>
      <c r="O53" s="75">
        <f t="shared" si="12"/>
        <v>82.74666666666667</v>
      </c>
      <c r="P53" s="75">
        <f t="shared" si="13"/>
        <v>27.58222222222222</v>
      </c>
      <c r="Q53" s="75">
        <f t="shared" si="14"/>
        <v>6.895555555555555</v>
      </c>
      <c r="R53" s="75">
        <f t="shared" si="15"/>
        <v>0.5746296296296296</v>
      </c>
    </row>
    <row r="54" spans="1:18" s="365" customFormat="1" ht="11.25" customHeight="1" thickBot="1">
      <c r="A54" s="375" t="s">
        <v>174</v>
      </c>
      <c r="B54" s="376"/>
      <c r="C54" s="361"/>
      <c r="D54" s="361"/>
      <c r="E54" s="361"/>
      <c r="F54" s="361"/>
      <c r="G54" s="361"/>
      <c r="H54" s="361"/>
      <c r="I54" s="361"/>
      <c r="J54" s="361"/>
      <c r="K54" s="361"/>
      <c r="L54" s="361"/>
      <c r="M54" s="361"/>
      <c r="N54" s="361"/>
      <c r="O54" s="361"/>
      <c r="P54" s="361"/>
      <c r="Q54" s="361"/>
      <c r="R54" s="361"/>
    </row>
    <row r="55" spans="1:18" ht="81" customHeight="1" thickBot="1">
      <c r="A55" s="113" t="s">
        <v>281</v>
      </c>
      <c r="B55" s="267"/>
      <c r="C55" s="353">
        <f>Electricity_DataTraffic!N55</f>
        <v>0</v>
      </c>
      <c r="D55" s="142">
        <f t="shared" si="1"/>
        <v>0</v>
      </c>
      <c r="E55" s="142">
        <f t="shared" si="2"/>
        <v>0</v>
      </c>
      <c r="F55" s="142">
        <f t="shared" si="3"/>
        <v>0</v>
      </c>
      <c r="G55" s="142">
        <f t="shared" si="4"/>
        <v>0</v>
      </c>
      <c r="H55" s="142">
        <f t="shared" si="5"/>
        <v>0</v>
      </c>
      <c r="I55" s="142">
        <f t="shared" si="6"/>
        <v>0</v>
      </c>
      <c r="J55" s="142">
        <f t="shared" si="7"/>
        <v>0</v>
      </c>
      <c r="K55" s="353">
        <f t="shared" si="8"/>
        <v>0</v>
      </c>
      <c r="L55" s="142">
        <f t="shared" si="9"/>
        <v>0</v>
      </c>
      <c r="M55" s="142">
        <f t="shared" si="10"/>
        <v>0</v>
      </c>
      <c r="N55" s="142">
        <f t="shared" si="11"/>
        <v>0</v>
      </c>
      <c r="O55" s="142">
        <f t="shared" si="12"/>
        <v>0</v>
      </c>
      <c r="P55" s="142">
        <f t="shared" si="13"/>
        <v>0</v>
      </c>
      <c r="Q55" s="142">
        <f t="shared" si="14"/>
        <v>0</v>
      </c>
      <c r="R55" s="142">
        <f t="shared" si="15"/>
        <v>0</v>
      </c>
    </row>
    <row r="56" spans="1:18" s="365" customFormat="1" ht="12.75" customHeight="1" thickBot="1">
      <c r="A56" s="377" t="s">
        <v>175</v>
      </c>
      <c r="B56" s="378"/>
      <c r="C56" s="361"/>
      <c r="D56" s="361"/>
      <c r="E56" s="361"/>
      <c r="F56" s="361"/>
      <c r="G56" s="361"/>
      <c r="H56" s="361"/>
      <c r="I56" s="361"/>
      <c r="J56" s="361"/>
      <c r="K56" s="361"/>
      <c r="L56" s="361"/>
      <c r="M56" s="361"/>
      <c r="N56" s="361"/>
      <c r="O56" s="361"/>
      <c r="P56" s="361"/>
      <c r="Q56" s="361"/>
      <c r="R56" s="361"/>
    </row>
    <row r="57" spans="1:18" ht="80.25" customHeight="1" thickBot="1">
      <c r="A57" s="113" t="s">
        <v>281</v>
      </c>
      <c r="B57" s="267"/>
      <c r="C57" s="353">
        <f>Electricity_DataTraffic!N57</f>
        <v>0</v>
      </c>
      <c r="D57" s="142">
        <f t="shared" si="1"/>
        <v>0</v>
      </c>
      <c r="E57" s="142">
        <f t="shared" si="2"/>
        <v>0</v>
      </c>
      <c r="F57" s="142">
        <f t="shared" si="3"/>
        <v>0</v>
      </c>
      <c r="G57" s="142">
        <f t="shared" si="4"/>
        <v>0</v>
      </c>
      <c r="H57" s="142">
        <f t="shared" si="5"/>
        <v>0</v>
      </c>
      <c r="I57" s="142">
        <f t="shared" si="6"/>
        <v>0</v>
      </c>
      <c r="J57" s="142">
        <f t="shared" si="7"/>
        <v>0</v>
      </c>
      <c r="K57" s="353">
        <f t="shared" si="8"/>
        <v>0</v>
      </c>
      <c r="L57" s="142">
        <f t="shared" si="9"/>
        <v>0</v>
      </c>
      <c r="M57" s="142">
        <f t="shared" si="10"/>
        <v>0</v>
      </c>
      <c r="N57" s="142">
        <f t="shared" si="11"/>
        <v>0</v>
      </c>
      <c r="O57" s="142">
        <f t="shared" si="12"/>
        <v>0</v>
      </c>
      <c r="P57" s="142">
        <f t="shared" si="13"/>
        <v>0</v>
      </c>
      <c r="Q57" s="142">
        <f t="shared" si="14"/>
        <v>0</v>
      </c>
      <c r="R57" s="142">
        <f t="shared" si="15"/>
        <v>0</v>
      </c>
    </row>
    <row r="58" spans="1:18" s="365" customFormat="1" ht="12.75" customHeight="1" thickBot="1">
      <c r="A58" s="377" t="s">
        <v>155</v>
      </c>
      <c r="B58" s="378"/>
      <c r="C58" s="361"/>
      <c r="D58" s="361"/>
      <c r="E58" s="361"/>
      <c r="F58" s="361"/>
      <c r="G58" s="361"/>
      <c r="H58" s="361"/>
      <c r="I58" s="361"/>
      <c r="J58" s="361"/>
      <c r="K58" s="361"/>
      <c r="L58" s="361"/>
      <c r="M58" s="361"/>
      <c r="N58" s="361"/>
      <c r="O58" s="361"/>
      <c r="P58" s="361"/>
      <c r="Q58" s="361"/>
      <c r="R58" s="361"/>
    </row>
    <row r="59" spans="1:18" ht="57.75" customHeight="1" thickBot="1">
      <c r="A59" s="113" t="s">
        <v>282</v>
      </c>
      <c r="B59" s="277" t="s">
        <v>283</v>
      </c>
      <c r="C59" s="353">
        <f>Electricity_DataTraffic!N59</f>
        <v>656</v>
      </c>
      <c r="D59" s="142">
        <f t="shared" si="1"/>
        <v>1049.6</v>
      </c>
      <c r="E59" s="142">
        <f t="shared" si="2"/>
        <v>174.93333333333334</v>
      </c>
      <c r="F59" s="142">
        <f t="shared" si="3"/>
        <v>29.155555555555555</v>
      </c>
      <c r="G59" s="142">
        <f t="shared" si="4"/>
        <v>17.493333333333332</v>
      </c>
      <c r="H59" s="142">
        <f t="shared" si="5"/>
        <v>5.831111111111111</v>
      </c>
      <c r="I59" s="142">
        <f t="shared" si="6"/>
        <v>1.4577777777777778</v>
      </c>
      <c r="J59" s="142">
        <f t="shared" si="7"/>
        <v>0.12148148148148148</v>
      </c>
      <c r="K59" s="353">
        <f t="shared" si="8"/>
        <v>656</v>
      </c>
      <c r="L59" s="142">
        <f t="shared" si="9"/>
        <v>1049.6</v>
      </c>
      <c r="M59" s="142">
        <f t="shared" si="10"/>
        <v>174.93333333333334</v>
      </c>
      <c r="N59" s="142">
        <f t="shared" si="11"/>
        <v>29.155555555555555</v>
      </c>
      <c r="O59" s="142">
        <f t="shared" si="12"/>
        <v>17.493333333333332</v>
      </c>
      <c r="P59" s="142">
        <f t="shared" si="13"/>
        <v>5.831111111111111</v>
      </c>
      <c r="Q59" s="142">
        <f t="shared" si="14"/>
        <v>1.4577777777777778</v>
      </c>
      <c r="R59" s="142">
        <f t="shared" si="15"/>
        <v>0.12148148148148148</v>
      </c>
    </row>
    <row r="60" spans="1:18" s="349" customFormat="1" ht="12.75" customHeight="1" thickBot="1">
      <c r="A60" s="379" t="s">
        <v>36</v>
      </c>
      <c r="B60" s="354"/>
      <c r="C60" s="359"/>
      <c r="D60" s="359"/>
      <c r="E60" s="359"/>
      <c r="F60" s="359"/>
      <c r="G60" s="359"/>
      <c r="H60" s="359"/>
      <c r="I60" s="359"/>
      <c r="J60" s="359"/>
      <c r="K60" s="359"/>
      <c r="L60" s="359"/>
      <c r="M60" s="359"/>
      <c r="N60" s="359"/>
      <c r="O60" s="359"/>
      <c r="P60" s="359"/>
      <c r="Q60" s="359"/>
      <c r="R60" s="359"/>
    </row>
    <row r="61" spans="1:18" ht="15" customHeight="1">
      <c r="A61" s="486" t="s">
        <v>286</v>
      </c>
      <c r="B61" s="37" t="s">
        <v>0</v>
      </c>
      <c r="C61" s="243">
        <f>Electricity_DataTraffic!N61</f>
        <v>597</v>
      </c>
      <c r="D61" s="71">
        <f t="shared" si="1"/>
        <v>955.2</v>
      </c>
      <c r="E61" s="71">
        <f t="shared" si="2"/>
        <v>159.2</v>
      </c>
      <c r="F61" s="71">
        <f t="shared" si="3"/>
        <v>26.533333333333335</v>
      </c>
      <c r="G61" s="71">
        <f t="shared" si="4"/>
        <v>15.92</v>
      </c>
      <c r="H61" s="71">
        <f t="shared" si="5"/>
        <v>5.306666666666667</v>
      </c>
      <c r="I61" s="71">
        <f t="shared" si="6"/>
        <v>1.3266666666666667</v>
      </c>
      <c r="J61" s="71">
        <f t="shared" si="7"/>
        <v>0.11055555555555556</v>
      </c>
      <c r="K61" s="243">
        <f t="shared" si="8"/>
        <v>597</v>
      </c>
      <c r="L61" s="71">
        <f t="shared" si="9"/>
        <v>955.2</v>
      </c>
      <c r="M61" s="71">
        <f t="shared" si="10"/>
        <v>159.2</v>
      </c>
      <c r="N61" s="71">
        <f t="shared" si="11"/>
        <v>26.533333333333335</v>
      </c>
      <c r="O61" s="71">
        <f t="shared" si="12"/>
        <v>15.92</v>
      </c>
      <c r="P61" s="71">
        <f t="shared" si="13"/>
        <v>5.306666666666667</v>
      </c>
      <c r="Q61" s="71">
        <f t="shared" si="14"/>
        <v>1.3266666666666667</v>
      </c>
      <c r="R61" s="71">
        <f t="shared" si="15"/>
        <v>0.11055555555555556</v>
      </c>
    </row>
    <row r="62" spans="1:18" ht="15">
      <c r="A62" s="487"/>
      <c r="B62" s="58" t="s">
        <v>25</v>
      </c>
      <c r="C62" s="244">
        <f>Electricity_DataTraffic!N62</f>
        <v>590</v>
      </c>
      <c r="D62" s="73">
        <f t="shared" si="1"/>
        <v>944</v>
      </c>
      <c r="E62" s="73">
        <f t="shared" si="2"/>
        <v>157.33333333333334</v>
      </c>
      <c r="F62" s="73">
        <f t="shared" si="3"/>
        <v>26.22222222222222</v>
      </c>
      <c r="G62" s="73">
        <f t="shared" si="4"/>
        <v>15.733333333333333</v>
      </c>
      <c r="H62" s="73">
        <f t="shared" si="5"/>
        <v>5.2444444444444445</v>
      </c>
      <c r="I62" s="73">
        <f t="shared" si="6"/>
        <v>1.3111111111111111</v>
      </c>
      <c r="J62" s="73">
        <f t="shared" si="7"/>
        <v>0.10925925925925926</v>
      </c>
      <c r="K62" s="244">
        <f t="shared" si="8"/>
        <v>1187</v>
      </c>
      <c r="L62" s="73">
        <f t="shared" si="9"/>
        <v>1899.2</v>
      </c>
      <c r="M62" s="73">
        <f t="shared" si="10"/>
        <v>316.53333333333336</v>
      </c>
      <c r="N62" s="73">
        <f t="shared" si="11"/>
        <v>52.75555555555555</v>
      </c>
      <c r="O62" s="73">
        <f t="shared" si="12"/>
        <v>31.653333333333332</v>
      </c>
      <c r="P62" s="73">
        <f t="shared" si="13"/>
        <v>10.551111111111112</v>
      </c>
      <c r="Q62" s="73">
        <f t="shared" si="14"/>
        <v>2.637777777777778</v>
      </c>
      <c r="R62" s="73">
        <f t="shared" si="15"/>
        <v>0.21981481481481482</v>
      </c>
    </row>
    <row r="63" spans="1:18" ht="15">
      <c r="A63" s="487"/>
      <c r="B63" s="58" t="s">
        <v>24</v>
      </c>
      <c r="C63" s="244">
        <f>Electricity_DataTraffic!N63</f>
        <v>597</v>
      </c>
      <c r="D63" s="73">
        <f t="shared" si="1"/>
        <v>955.2</v>
      </c>
      <c r="E63" s="73">
        <f t="shared" si="2"/>
        <v>159.2</v>
      </c>
      <c r="F63" s="73">
        <f t="shared" si="3"/>
        <v>26.533333333333335</v>
      </c>
      <c r="G63" s="73">
        <f t="shared" si="4"/>
        <v>15.92</v>
      </c>
      <c r="H63" s="73">
        <f t="shared" si="5"/>
        <v>5.306666666666667</v>
      </c>
      <c r="I63" s="73">
        <f t="shared" si="6"/>
        <v>1.3266666666666667</v>
      </c>
      <c r="J63" s="73">
        <f t="shared" si="7"/>
        <v>0.11055555555555556</v>
      </c>
      <c r="K63" s="244">
        <f t="shared" si="8"/>
        <v>1784</v>
      </c>
      <c r="L63" s="73">
        <f t="shared" si="9"/>
        <v>2854.4</v>
      </c>
      <c r="M63" s="73">
        <f t="shared" si="10"/>
        <v>475.73333333333335</v>
      </c>
      <c r="N63" s="73">
        <f t="shared" si="11"/>
        <v>79.28888888888889</v>
      </c>
      <c r="O63" s="73">
        <f t="shared" si="12"/>
        <v>47.57333333333333</v>
      </c>
      <c r="P63" s="73">
        <f t="shared" si="13"/>
        <v>15.857777777777779</v>
      </c>
      <c r="Q63" s="73">
        <f t="shared" si="14"/>
        <v>3.9644444444444447</v>
      </c>
      <c r="R63" s="73">
        <f t="shared" si="15"/>
        <v>0.33037037037037037</v>
      </c>
    </row>
    <row r="64" spans="1:18" ht="15">
      <c r="A64" s="487"/>
      <c r="B64" s="58" t="s">
        <v>104</v>
      </c>
      <c r="C64" s="244">
        <f>Electricity_DataTraffic!N64</f>
        <v>722</v>
      </c>
      <c r="D64" s="73">
        <f t="shared" si="1"/>
        <v>1155.2</v>
      </c>
      <c r="E64" s="73">
        <f t="shared" si="2"/>
        <v>192.53333333333333</v>
      </c>
      <c r="F64" s="73">
        <f t="shared" si="3"/>
        <v>32.08888888888889</v>
      </c>
      <c r="G64" s="73">
        <f t="shared" si="4"/>
        <v>19.253333333333334</v>
      </c>
      <c r="H64" s="73">
        <f t="shared" si="5"/>
        <v>6.417777777777777</v>
      </c>
      <c r="I64" s="73">
        <f t="shared" si="6"/>
        <v>1.6044444444444443</v>
      </c>
      <c r="J64" s="73">
        <f t="shared" si="7"/>
        <v>0.1337037037037037</v>
      </c>
      <c r="K64" s="244">
        <f t="shared" si="8"/>
        <v>2506</v>
      </c>
      <c r="L64" s="73">
        <f t="shared" si="9"/>
        <v>4009.6</v>
      </c>
      <c r="M64" s="73">
        <f t="shared" si="10"/>
        <v>668.2666666666667</v>
      </c>
      <c r="N64" s="73">
        <f t="shared" si="11"/>
        <v>111.37777777777778</v>
      </c>
      <c r="O64" s="73">
        <f t="shared" si="12"/>
        <v>66.82666666666667</v>
      </c>
      <c r="P64" s="73">
        <f t="shared" si="13"/>
        <v>22.275555555555556</v>
      </c>
      <c r="Q64" s="73">
        <f t="shared" si="14"/>
        <v>5.568888888888889</v>
      </c>
      <c r="R64" s="73">
        <f t="shared" si="15"/>
        <v>0.4640740740740741</v>
      </c>
    </row>
    <row r="65" spans="1:18" ht="15.75" thickBot="1">
      <c r="A65" s="488"/>
      <c r="B65" s="53" t="s">
        <v>31</v>
      </c>
      <c r="C65" s="250">
        <f>Electricity_DataTraffic!N65</f>
        <v>597</v>
      </c>
      <c r="D65" s="75">
        <f t="shared" si="1"/>
        <v>955.2</v>
      </c>
      <c r="E65" s="75">
        <f t="shared" si="2"/>
        <v>159.2</v>
      </c>
      <c r="F65" s="75">
        <f t="shared" si="3"/>
        <v>26.533333333333335</v>
      </c>
      <c r="G65" s="75">
        <f t="shared" si="4"/>
        <v>15.92</v>
      </c>
      <c r="H65" s="75">
        <f t="shared" si="5"/>
        <v>5.306666666666667</v>
      </c>
      <c r="I65" s="75">
        <f t="shared" si="6"/>
        <v>1.3266666666666667</v>
      </c>
      <c r="J65" s="75">
        <f t="shared" si="7"/>
        <v>0.11055555555555556</v>
      </c>
      <c r="K65" s="250">
        <f t="shared" si="8"/>
        <v>3103</v>
      </c>
      <c r="L65" s="75">
        <f t="shared" si="9"/>
        <v>4964.8</v>
      </c>
      <c r="M65" s="75">
        <f t="shared" si="10"/>
        <v>827.4666666666667</v>
      </c>
      <c r="N65" s="75">
        <f t="shared" si="11"/>
        <v>137.9111111111111</v>
      </c>
      <c r="O65" s="75">
        <f t="shared" si="12"/>
        <v>82.74666666666667</v>
      </c>
      <c r="P65" s="75">
        <f t="shared" si="13"/>
        <v>27.58222222222222</v>
      </c>
      <c r="Q65" s="75">
        <f t="shared" si="14"/>
        <v>6.895555555555555</v>
      </c>
      <c r="R65" s="75">
        <f t="shared" si="15"/>
        <v>0.5746296296296296</v>
      </c>
    </row>
    <row r="66" spans="1:18" s="366" customFormat="1" ht="15.75" customHeight="1" thickBot="1">
      <c r="A66" s="380" t="s">
        <v>40</v>
      </c>
      <c r="B66" s="381"/>
      <c r="C66" s="360"/>
      <c r="D66" s="360"/>
      <c r="E66" s="360"/>
      <c r="F66" s="360"/>
      <c r="G66" s="360"/>
      <c r="H66" s="360"/>
      <c r="I66" s="360"/>
      <c r="J66" s="360"/>
      <c r="K66" s="360"/>
      <c r="L66" s="360"/>
      <c r="M66" s="360"/>
      <c r="N66" s="360"/>
      <c r="O66" s="360"/>
      <c r="P66" s="360"/>
      <c r="Q66" s="360"/>
      <c r="R66" s="360"/>
    </row>
    <row r="67" spans="1:18" s="365" customFormat="1" ht="13.5" customHeight="1" thickBot="1">
      <c r="A67" s="363" t="s">
        <v>156</v>
      </c>
      <c r="B67" s="363"/>
      <c r="C67" s="382"/>
      <c r="D67" s="382"/>
      <c r="E67" s="382"/>
      <c r="F67" s="382"/>
      <c r="G67" s="382"/>
      <c r="H67" s="382"/>
      <c r="I67" s="382"/>
      <c r="J67" s="382"/>
      <c r="K67" s="382"/>
      <c r="L67" s="382"/>
      <c r="M67" s="382"/>
      <c r="N67" s="382"/>
      <c r="O67" s="382"/>
      <c r="P67" s="382"/>
      <c r="Q67" s="382"/>
      <c r="R67" s="382"/>
    </row>
    <row r="68" spans="1:18" ht="99" customHeight="1" thickBot="1">
      <c r="A68" s="344" t="s">
        <v>287</v>
      </c>
      <c r="B68" s="267"/>
      <c r="C68" s="353">
        <f>Electricity_DataTraffic!N68</f>
        <v>0</v>
      </c>
      <c r="D68" s="142">
        <f t="shared" si="1"/>
        <v>0</v>
      </c>
      <c r="E68" s="142">
        <f t="shared" si="2"/>
        <v>0</v>
      </c>
      <c r="F68" s="142">
        <f t="shared" si="3"/>
        <v>0</v>
      </c>
      <c r="G68" s="142">
        <f t="shared" si="4"/>
        <v>0</v>
      </c>
      <c r="H68" s="142">
        <f t="shared" si="5"/>
        <v>0</v>
      </c>
      <c r="I68" s="142">
        <f t="shared" si="6"/>
        <v>0</v>
      </c>
      <c r="J68" s="142">
        <f t="shared" si="7"/>
        <v>0</v>
      </c>
      <c r="K68" s="353">
        <f t="shared" si="8"/>
        <v>0</v>
      </c>
      <c r="L68" s="142">
        <f t="shared" si="9"/>
        <v>0</v>
      </c>
      <c r="M68" s="142">
        <f t="shared" si="10"/>
        <v>0</v>
      </c>
      <c r="N68" s="142">
        <f t="shared" si="11"/>
        <v>0</v>
      </c>
      <c r="O68" s="142">
        <f t="shared" si="12"/>
        <v>0</v>
      </c>
      <c r="P68" s="142">
        <f t="shared" si="13"/>
        <v>0</v>
      </c>
      <c r="Q68" s="142">
        <f t="shared" si="14"/>
        <v>0</v>
      </c>
      <c r="R68" s="142">
        <f t="shared" si="15"/>
        <v>0</v>
      </c>
    </row>
    <row r="69" spans="1:18" s="349" customFormat="1" ht="12.75" customHeight="1" thickBot="1">
      <c r="A69" s="383" t="s">
        <v>36</v>
      </c>
      <c r="B69" s="358"/>
      <c r="C69" s="359"/>
      <c r="D69" s="359"/>
      <c r="E69" s="359"/>
      <c r="F69" s="359"/>
      <c r="G69" s="359"/>
      <c r="H69" s="359"/>
      <c r="I69" s="359"/>
      <c r="J69" s="359"/>
      <c r="K69" s="359"/>
      <c r="L69" s="359"/>
      <c r="M69" s="359"/>
      <c r="N69" s="359"/>
      <c r="O69" s="359"/>
      <c r="P69" s="359"/>
      <c r="Q69" s="359"/>
      <c r="R69" s="359"/>
    </row>
    <row r="70" spans="1:18" ht="15">
      <c r="A70" s="521" t="s">
        <v>118</v>
      </c>
      <c r="B70" s="37" t="s">
        <v>0</v>
      </c>
      <c r="C70" s="243">
        <f>Electricity_DataTraffic!N70</f>
        <v>597</v>
      </c>
      <c r="D70" s="71">
        <f t="shared" si="1"/>
        <v>955.2</v>
      </c>
      <c r="E70" s="71">
        <f t="shared" si="2"/>
        <v>159.2</v>
      </c>
      <c r="F70" s="71">
        <f t="shared" si="3"/>
        <v>26.533333333333335</v>
      </c>
      <c r="G70" s="71">
        <f t="shared" si="4"/>
        <v>15.92</v>
      </c>
      <c r="H70" s="71">
        <f t="shared" si="5"/>
        <v>5.306666666666667</v>
      </c>
      <c r="I70" s="71">
        <f t="shared" si="6"/>
        <v>1.3266666666666667</v>
      </c>
      <c r="J70" s="71">
        <f t="shared" si="7"/>
        <v>0.11055555555555556</v>
      </c>
      <c r="K70" s="243">
        <f t="shared" si="8"/>
        <v>597</v>
      </c>
      <c r="L70" s="71">
        <f t="shared" si="9"/>
        <v>955.2</v>
      </c>
      <c r="M70" s="71">
        <f t="shared" si="10"/>
        <v>159.2</v>
      </c>
      <c r="N70" s="71">
        <f t="shared" si="11"/>
        <v>26.533333333333335</v>
      </c>
      <c r="O70" s="71">
        <f t="shared" si="12"/>
        <v>15.92</v>
      </c>
      <c r="P70" s="71">
        <f t="shared" si="13"/>
        <v>5.306666666666667</v>
      </c>
      <c r="Q70" s="71">
        <f t="shared" si="14"/>
        <v>1.3266666666666667</v>
      </c>
      <c r="R70" s="71">
        <f t="shared" si="15"/>
        <v>0.11055555555555556</v>
      </c>
    </row>
    <row r="71" spans="1:18" ht="15">
      <c r="A71" s="522"/>
      <c r="B71" s="58" t="s">
        <v>25</v>
      </c>
      <c r="C71" s="244">
        <f>Electricity_DataTraffic!N71</f>
        <v>590</v>
      </c>
      <c r="D71" s="73">
        <f t="shared" si="1"/>
        <v>944</v>
      </c>
      <c r="E71" s="73">
        <f t="shared" si="2"/>
        <v>157.33333333333334</v>
      </c>
      <c r="F71" s="73">
        <f t="shared" si="3"/>
        <v>26.22222222222222</v>
      </c>
      <c r="G71" s="73">
        <f t="shared" si="4"/>
        <v>15.733333333333333</v>
      </c>
      <c r="H71" s="73">
        <f t="shared" si="5"/>
        <v>5.2444444444444445</v>
      </c>
      <c r="I71" s="73">
        <f t="shared" si="6"/>
        <v>1.3111111111111111</v>
      </c>
      <c r="J71" s="73">
        <f t="shared" si="7"/>
        <v>0.10925925925925926</v>
      </c>
      <c r="K71" s="244">
        <f t="shared" si="8"/>
        <v>1187</v>
      </c>
      <c r="L71" s="73">
        <f t="shared" si="9"/>
        <v>1899.2</v>
      </c>
      <c r="M71" s="73">
        <f t="shared" si="10"/>
        <v>316.53333333333336</v>
      </c>
      <c r="N71" s="73">
        <f t="shared" si="11"/>
        <v>52.75555555555555</v>
      </c>
      <c r="O71" s="73">
        <f t="shared" si="12"/>
        <v>31.653333333333332</v>
      </c>
      <c r="P71" s="73">
        <f t="shared" si="13"/>
        <v>10.551111111111112</v>
      </c>
      <c r="Q71" s="73">
        <f t="shared" si="14"/>
        <v>2.637777777777778</v>
      </c>
      <c r="R71" s="73">
        <f t="shared" si="15"/>
        <v>0.21981481481481482</v>
      </c>
    </row>
    <row r="72" spans="1:18" ht="15">
      <c r="A72" s="522"/>
      <c r="B72" s="58" t="s">
        <v>24</v>
      </c>
      <c r="C72" s="244">
        <f>Electricity_DataTraffic!N72</f>
        <v>597</v>
      </c>
      <c r="D72" s="73">
        <f>C72*8/$D$4</f>
        <v>955.2</v>
      </c>
      <c r="E72" s="73">
        <f aca="true" t="shared" si="16" ref="E72:E135">C72*8/$E$4</f>
        <v>159.2</v>
      </c>
      <c r="F72" s="73">
        <f aca="true" t="shared" si="17" ref="F72:F135">C72*8/$F$4</f>
        <v>26.533333333333335</v>
      </c>
      <c r="G72" s="73">
        <f aca="true" t="shared" si="18" ref="G72:G135">C72*8/$G$4</f>
        <v>15.92</v>
      </c>
      <c r="H72" s="73">
        <f aca="true" t="shared" si="19" ref="H72:H135">C72*8/$H$4</f>
        <v>5.306666666666667</v>
      </c>
      <c r="I72" s="73">
        <f aca="true" t="shared" si="20" ref="I72:I135">C72*8/$I$4</f>
        <v>1.3266666666666667</v>
      </c>
      <c r="J72" s="73">
        <f aca="true" t="shared" si="21" ref="J72:J135">C72*8/$J$4</f>
        <v>0.11055555555555556</v>
      </c>
      <c r="K72" s="244">
        <f aca="true" t="shared" si="22" ref="K72:K135">K71+C72</f>
        <v>1784</v>
      </c>
      <c r="L72" s="73">
        <f>K72*8/$L$4</f>
        <v>2854.4</v>
      </c>
      <c r="M72" s="73">
        <f aca="true" t="shared" si="23" ref="M72:M135">K72*8/$M$4</f>
        <v>475.73333333333335</v>
      </c>
      <c r="N72" s="73">
        <f aca="true" t="shared" si="24" ref="N72:N135">K72*8/$N$4</f>
        <v>79.28888888888889</v>
      </c>
      <c r="O72" s="73">
        <f aca="true" t="shared" si="25" ref="O72:O135">K72*8/$O$4</f>
        <v>47.57333333333333</v>
      </c>
      <c r="P72" s="73">
        <f aca="true" t="shared" si="26" ref="P72:P135">K72*8/$P$4</f>
        <v>15.857777777777779</v>
      </c>
      <c r="Q72" s="73">
        <f aca="true" t="shared" si="27" ref="Q72:Q135">K72*8/$Q$4</f>
        <v>3.9644444444444447</v>
      </c>
      <c r="R72" s="73">
        <f aca="true" t="shared" si="28" ref="R72:R135">K72*8/$R$4</f>
        <v>0.33037037037037037</v>
      </c>
    </row>
    <row r="73" spans="1:18" ht="15">
      <c r="A73" s="522"/>
      <c r="B73" s="58" t="s">
        <v>104</v>
      </c>
      <c r="C73" s="244">
        <f>Electricity_DataTraffic!N73</f>
        <v>722</v>
      </c>
      <c r="D73" s="73">
        <f>C73*8/$D$4</f>
        <v>1155.2</v>
      </c>
      <c r="E73" s="73">
        <f t="shared" si="16"/>
        <v>192.53333333333333</v>
      </c>
      <c r="F73" s="73">
        <f t="shared" si="17"/>
        <v>32.08888888888889</v>
      </c>
      <c r="G73" s="73">
        <f t="shared" si="18"/>
        <v>19.253333333333334</v>
      </c>
      <c r="H73" s="73">
        <f t="shared" si="19"/>
        <v>6.417777777777777</v>
      </c>
      <c r="I73" s="73">
        <f t="shared" si="20"/>
        <v>1.6044444444444443</v>
      </c>
      <c r="J73" s="73">
        <f t="shared" si="21"/>
        <v>0.1337037037037037</v>
      </c>
      <c r="K73" s="244">
        <f t="shared" si="22"/>
        <v>2506</v>
      </c>
      <c r="L73" s="73">
        <f>K73*8/$L$4</f>
        <v>4009.6</v>
      </c>
      <c r="M73" s="73">
        <f t="shared" si="23"/>
        <v>668.2666666666667</v>
      </c>
      <c r="N73" s="73">
        <f t="shared" si="24"/>
        <v>111.37777777777778</v>
      </c>
      <c r="O73" s="73">
        <f t="shared" si="25"/>
        <v>66.82666666666667</v>
      </c>
      <c r="P73" s="73">
        <f t="shared" si="26"/>
        <v>22.275555555555556</v>
      </c>
      <c r="Q73" s="73">
        <f t="shared" si="27"/>
        <v>5.568888888888889</v>
      </c>
      <c r="R73" s="73">
        <f t="shared" si="28"/>
        <v>0.4640740740740741</v>
      </c>
    </row>
    <row r="74" spans="1:18" ht="14.25" customHeight="1" thickBot="1">
      <c r="A74" s="523"/>
      <c r="B74" s="53" t="s">
        <v>31</v>
      </c>
      <c r="C74" s="250">
        <f>Electricity_DataTraffic!N74</f>
        <v>597</v>
      </c>
      <c r="D74" s="75">
        <f>C74*8/$D$4</f>
        <v>955.2</v>
      </c>
      <c r="E74" s="75">
        <f t="shared" si="16"/>
        <v>159.2</v>
      </c>
      <c r="F74" s="75">
        <f t="shared" si="17"/>
        <v>26.533333333333335</v>
      </c>
      <c r="G74" s="75">
        <f t="shared" si="18"/>
        <v>15.92</v>
      </c>
      <c r="H74" s="75">
        <f t="shared" si="19"/>
        <v>5.306666666666667</v>
      </c>
      <c r="I74" s="75">
        <f t="shared" si="20"/>
        <v>1.3266666666666667</v>
      </c>
      <c r="J74" s="75">
        <f t="shared" si="21"/>
        <v>0.11055555555555556</v>
      </c>
      <c r="K74" s="250">
        <f t="shared" si="22"/>
        <v>3103</v>
      </c>
      <c r="L74" s="75">
        <f>K74*8/$L$4</f>
        <v>4964.8</v>
      </c>
      <c r="M74" s="75">
        <f t="shared" si="23"/>
        <v>827.4666666666667</v>
      </c>
      <c r="N74" s="75">
        <f t="shared" si="24"/>
        <v>137.9111111111111</v>
      </c>
      <c r="O74" s="75">
        <f t="shared" si="25"/>
        <v>82.74666666666667</v>
      </c>
      <c r="P74" s="75">
        <f t="shared" si="26"/>
        <v>27.58222222222222</v>
      </c>
      <c r="Q74" s="75">
        <f t="shared" si="27"/>
        <v>6.895555555555555</v>
      </c>
      <c r="R74" s="75">
        <f t="shared" si="28"/>
        <v>0.5746296296296296</v>
      </c>
    </row>
    <row r="75" spans="1:18" ht="69" customHeight="1" thickBot="1">
      <c r="A75" s="508" t="s">
        <v>385</v>
      </c>
      <c r="B75" s="509"/>
      <c r="C75" s="542"/>
      <c r="D75" s="90"/>
      <c r="E75" s="90"/>
      <c r="F75" s="90"/>
      <c r="G75" s="90"/>
      <c r="H75" s="90"/>
      <c r="I75" s="90"/>
      <c r="J75" s="90"/>
      <c r="K75" s="345"/>
      <c r="L75" s="90"/>
      <c r="M75" s="90"/>
      <c r="N75" s="90"/>
      <c r="O75" s="90"/>
      <c r="P75" s="90"/>
      <c r="Q75" s="90"/>
      <c r="R75" s="90"/>
    </row>
    <row r="76" spans="1:18" ht="14.25" customHeight="1" thickBot="1">
      <c r="A76" s="487" t="s">
        <v>383</v>
      </c>
      <c r="B76" s="550"/>
      <c r="C76" s="345">
        <f>Electricity_DataTraffic!N76</f>
        <v>0</v>
      </c>
      <c r="D76" s="75">
        <f aca="true" t="shared" si="29" ref="D76:J76">C76*8/$D$4</f>
        <v>0</v>
      </c>
      <c r="E76" s="75">
        <f t="shared" si="29"/>
        <v>0</v>
      </c>
      <c r="F76" s="75">
        <f t="shared" si="29"/>
        <v>0</v>
      </c>
      <c r="G76" s="75">
        <f t="shared" si="29"/>
        <v>0</v>
      </c>
      <c r="H76" s="75">
        <f t="shared" si="29"/>
        <v>0</v>
      </c>
      <c r="I76" s="75">
        <f t="shared" si="29"/>
        <v>0</v>
      </c>
      <c r="J76" s="75">
        <f t="shared" si="29"/>
        <v>0</v>
      </c>
      <c r="K76" s="251">
        <f t="shared" si="22"/>
        <v>0</v>
      </c>
      <c r="L76" s="75">
        <f aca="true" t="shared" si="30" ref="L76:R76">K76*8/$L$4</f>
        <v>0</v>
      </c>
      <c r="M76" s="75">
        <f t="shared" si="30"/>
        <v>0</v>
      </c>
      <c r="N76" s="75">
        <f t="shared" si="30"/>
        <v>0</v>
      </c>
      <c r="O76" s="75">
        <f t="shared" si="30"/>
        <v>0</v>
      </c>
      <c r="P76" s="75">
        <f t="shared" si="30"/>
        <v>0</v>
      </c>
      <c r="Q76" s="75">
        <f t="shared" si="30"/>
        <v>0</v>
      </c>
      <c r="R76" s="75">
        <f t="shared" si="30"/>
        <v>0</v>
      </c>
    </row>
    <row r="77" spans="1:18" s="365" customFormat="1" ht="13.5" customHeight="1" thickBot="1">
      <c r="A77" s="363" t="s">
        <v>176</v>
      </c>
      <c r="B77" s="364"/>
      <c r="C77" s="382"/>
      <c r="D77" s="361" t="s">
        <v>222</v>
      </c>
      <c r="E77" s="361"/>
      <c r="F77" s="361"/>
      <c r="G77" s="361"/>
      <c r="H77" s="361"/>
      <c r="I77" s="361"/>
      <c r="J77" s="361"/>
      <c r="K77" s="382"/>
      <c r="L77" s="361"/>
      <c r="M77" s="361"/>
      <c r="N77" s="361"/>
      <c r="O77" s="361"/>
      <c r="P77" s="361"/>
      <c r="Q77" s="361"/>
      <c r="R77" s="361"/>
    </row>
    <row r="78" spans="1:18" ht="13.5" customHeight="1">
      <c r="A78" s="486" t="s">
        <v>288</v>
      </c>
      <c r="B78" s="49" t="s">
        <v>46</v>
      </c>
      <c r="C78" s="243">
        <f>Electricity_DataTraffic!N78</f>
        <v>597</v>
      </c>
      <c r="D78" s="71">
        <f aca="true" t="shared" si="31" ref="D78:D86">C78*8/$D$4</f>
        <v>955.2</v>
      </c>
      <c r="E78" s="71">
        <f t="shared" si="16"/>
        <v>159.2</v>
      </c>
      <c r="F78" s="71">
        <f t="shared" si="17"/>
        <v>26.533333333333335</v>
      </c>
      <c r="G78" s="71">
        <f t="shared" si="18"/>
        <v>15.92</v>
      </c>
      <c r="H78" s="71">
        <f t="shared" si="19"/>
        <v>5.306666666666667</v>
      </c>
      <c r="I78" s="71">
        <f t="shared" si="20"/>
        <v>1.3266666666666667</v>
      </c>
      <c r="J78" s="71">
        <f t="shared" si="21"/>
        <v>0.11055555555555556</v>
      </c>
      <c r="K78" s="243">
        <f t="shared" si="22"/>
        <v>597</v>
      </c>
      <c r="L78" s="71">
        <f aca="true" t="shared" si="32" ref="L78:L86">K78*8/$L$4</f>
        <v>955.2</v>
      </c>
      <c r="M78" s="71">
        <f t="shared" si="23"/>
        <v>159.2</v>
      </c>
      <c r="N78" s="71">
        <f t="shared" si="24"/>
        <v>26.533333333333335</v>
      </c>
      <c r="O78" s="71">
        <f t="shared" si="25"/>
        <v>15.92</v>
      </c>
      <c r="P78" s="71">
        <f t="shared" si="26"/>
        <v>5.306666666666667</v>
      </c>
      <c r="Q78" s="71">
        <f t="shared" si="27"/>
        <v>1.3266666666666667</v>
      </c>
      <c r="R78" s="71">
        <f t="shared" si="28"/>
        <v>0.11055555555555556</v>
      </c>
    </row>
    <row r="79" spans="1:18" ht="16.5" customHeight="1">
      <c r="A79" s="487"/>
      <c r="B79" s="51" t="s">
        <v>45</v>
      </c>
      <c r="C79" s="244">
        <f>Electricity_DataTraffic!N79</f>
        <v>597</v>
      </c>
      <c r="D79" s="73">
        <f t="shared" si="31"/>
        <v>955.2</v>
      </c>
      <c r="E79" s="73">
        <f t="shared" si="16"/>
        <v>159.2</v>
      </c>
      <c r="F79" s="73">
        <f t="shared" si="17"/>
        <v>26.533333333333335</v>
      </c>
      <c r="G79" s="73">
        <f t="shared" si="18"/>
        <v>15.92</v>
      </c>
      <c r="H79" s="73">
        <f t="shared" si="19"/>
        <v>5.306666666666667</v>
      </c>
      <c r="I79" s="73">
        <f t="shared" si="20"/>
        <v>1.3266666666666667</v>
      </c>
      <c r="J79" s="73">
        <f t="shared" si="21"/>
        <v>0.11055555555555556</v>
      </c>
      <c r="K79" s="244">
        <f t="shared" si="22"/>
        <v>1194</v>
      </c>
      <c r="L79" s="73">
        <f t="shared" si="32"/>
        <v>1910.4</v>
      </c>
      <c r="M79" s="73">
        <f t="shared" si="23"/>
        <v>318.4</v>
      </c>
      <c r="N79" s="73">
        <f t="shared" si="24"/>
        <v>53.06666666666667</v>
      </c>
      <c r="O79" s="73">
        <f t="shared" si="25"/>
        <v>31.84</v>
      </c>
      <c r="P79" s="73">
        <f t="shared" si="26"/>
        <v>10.613333333333333</v>
      </c>
      <c r="Q79" s="73">
        <f t="shared" si="27"/>
        <v>2.6533333333333333</v>
      </c>
      <c r="R79" s="73">
        <f t="shared" si="28"/>
        <v>0.22111111111111112</v>
      </c>
    </row>
    <row r="80" spans="1:18" ht="35.25" customHeight="1" thickBot="1">
      <c r="A80" s="488"/>
      <c r="B80" s="53" t="s">
        <v>47</v>
      </c>
      <c r="C80" s="250">
        <f>Electricity_DataTraffic!N80</f>
        <v>812</v>
      </c>
      <c r="D80" s="75">
        <f t="shared" si="31"/>
        <v>1299.2</v>
      </c>
      <c r="E80" s="75">
        <f t="shared" si="16"/>
        <v>216.53333333333333</v>
      </c>
      <c r="F80" s="75">
        <f t="shared" si="17"/>
        <v>36.08888888888889</v>
      </c>
      <c r="G80" s="75">
        <f t="shared" si="18"/>
        <v>21.653333333333332</v>
      </c>
      <c r="H80" s="75">
        <f t="shared" si="19"/>
        <v>7.217777777777778</v>
      </c>
      <c r="I80" s="75">
        <f t="shared" si="20"/>
        <v>1.8044444444444445</v>
      </c>
      <c r="J80" s="75">
        <f t="shared" si="21"/>
        <v>0.15037037037037038</v>
      </c>
      <c r="K80" s="250">
        <f t="shared" si="22"/>
        <v>2006</v>
      </c>
      <c r="L80" s="75">
        <f t="shared" si="32"/>
        <v>3209.6</v>
      </c>
      <c r="M80" s="75">
        <f t="shared" si="23"/>
        <v>534.9333333333333</v>
      </c>
      <c r="N80" s="75">
        <f t="shared" si="24"/>
        <v>89.15555555555555</v>
      </c>
      <c r="O80" s="75">
        <f t="shared" si="25"/>
        <v>53.49333333333333</v>
      </c>
      <c r="P80" s="75">
        <f t="shared" si="26"/>
        <v>17.83111111111111</v>
      </c>
      <c r="Q80" s="75">
        <f t="shared" si="27"/>
        <v>4.457777777777777</v>
      </c>
      <c r="R80" s="75">
        <f t="shared" si="28"/>
        <v>0.37148148148148147</v>
      </c>
    </row>
    <row r="81" spans="1:18" ht="25.5" customHeight="1">
      <c r="A81" s="486" t="s">
        <v>289</v>
      </c>
      <c r="B81" s="49" t="s">
        <v>48</v>
      </c>
      <c r="C81" s="243">
        <f>Electricity_DataTraffic!N81</f>
        <v>597</v>
      </c>
      <c r="D81" s="71">
        <f t="shared" si="31"/>
        <v>955.2</v>
      </c>
      <c r="E81" s="71">
        <f t="shared" si="16"/>
        <v>159.2</v>
      </c>
      <c r="F81" s="71">
        <f t="shared" si="17"/>
        <v>26.533333333333335</v>
      </c>
      <c r="G81" s="71">
        <f t="shared" si="18"/>
        <v>15.92</v>
      </c>
      <c r="H81" s="71">
        <f t="shared" si="19"/>
        <v>5.306666666666667</v>
      </c>
      <c r="I81" s="71">
        <f t="shared" si="20"/>
        <v>1.3266666666666667</v>
      </c>
      <c r="J81" s="71">
        <f t="shared" si="21"/>
        <v>0.11055555555555556</v>
      </c>
      <c r="K81" s="243">
        <f>C81</f>
        <v>597</v>
      </c>
      <c r="L81" s="71">
        <f t="shared" si="32"/>
        <v>955.2</v>
      </c>
      <c r="M81" s="71">
        <f t="shared" si="23"/>
        <v>159.2</v>
      </c>
      <c r="N81" s="71">
        <f t="shared" si="24"/>
        <v>26.533333333333335</v>
      </c>
      <c r="O81" s="71">
        <f t="shared" si="25"/>
        <v>15.92</v>
      </c>
      <c r="P81" s="71">
        <f t="shared" si="26"/>
        <v>5.306666666666667</v>
      </c>
      <c r="Q81" s="71">
        <f t="shared" si="27"/>
        <v>1.3266666666666667</v>
      </c>
      <c r="R81" s="71">
        <f t="shared" si="28"/>
        <v>0.11055555555555556</v>
      </c>
    </row>
    <row r="82" spans="1:18" ht="15" customHeight="1" thickBot="1">
      <c r="A82" s="488"/>
      <c r="B82" s="53" t="s">
        <v>45</v>
      </c>
      <c r="C82" s="250">
        <f>Electricity_DataTraffic!N82</f>
        <v>597</v>
      </c>
      <c r="D82" s="75">
        <f t="shared" si="31"/>
        <v>955.2</v>
      </c>
      <c r="E82" s="75">
        <f t="shared" si="16"/>
        <v>159.2</v>
      </c>
      <c r="F82" s="75">
        <f t="shared" si="17"/>
        <v>26.533333333333335</v>
      </c>
      <c r="G82" s="75">
        <f t="shared" si="18"/>
        <v>15.92</v>
      </c>
      <c r="H82" s="75">
        <f t="shared" si="19"/>
        <v>5.306666666666667</v>
      </c>
      <c r="I82" s="75">
        <f t="shared" si="20"/>
        <v>1.3266666666666667</v>
      </c>
      <c r="J82" s="75">
        <f t="shared" si="21"/>
        <v>0.11055555555555556</v>
      </c>
      <c r="K82" s="250">
        <f t="shared" si="22"/>
        <v>1194</v>
      </c>
      <c r="L82" s="75">
        <f t="shared" si="32"/>
        <v>1910.4</v>
      </c>
      <c r="M82" s="75">
        <f t="shared" si="23"/>
        <v>318.4</v>
      </c>
      <c r="N82" s="75">
        <f t="shared" si="24"/>
        <v>53.06666666666667</v>
      </c>
      <c r="O82" s="75">
        <f t="shared" si="25"/>
        <v>31.84</v>
      </c>
      <c r="P82" s="75">
        <f t="shared" si="26"/>
        <v>10.613333333333333</v>
      </c>
      <c r="Q82" s="75">
        <f t="shared" si="27"/>
        <v>2.6533333333333333</v>
      </c>
      <c r="R82" s="75">
        <f t="shared" si="28"/>
        <v>0.22111111111111112</v>
      </c>
    </row>
    <row r="83" spans="1:18" ht="21" customHeight="1">
      <c r="A83" s="487" t="s">
        <v>290</v>
      </c>
      <c r="B83" s="68" t="s">
        <v>50</v>
      </c>
      <c r="C83" s="243">
        <f>Electricity_DataTraffic!N83</f>
        <v>0</v>
      </c>
      <c r="D83" s="71">
        <f t="shared" si="31"/>
        <v>0</v>
      </c>
      <c r="E83" s="71">
        <f t="shared" si="16"/>
        <v>0</v>
      </c>
      <c r="F83" s="71">
        <f t="shared" si="17"/>
        <v>0</v>
      </c>
      <c r="G83" s="71">
        <f t="shared" si="18"/>
        <v>0</v>
      </c>
      <c r="H83" s="71">
        <f t="shared" si="19"/>
        <v>0</v>
      </c>
      <c r="I83" s="71">
        <f t="shared" si="20"/>
        <v>0</v>
      </c>
      <c r="J83" s="71">
        <f t="shared" si="21"/>
        <v>0</v>
      </c>
      <c r="K83" s="243">
        <f>C83</f>
        <v>0</v>
      </c>
      <c r="L83" s="71">
        <f t="shared" si="32"/>
        <v>0</v>
      </c>
      <c r="M83" s="71">
        <f t="shared" si="23"/>
        <v>0</v>
      </c>
      <c r="N83" s="71">
        <f t="shared" si="24"/>
        <v>0</v>
      </c>
      <c r="O83" s="71">
        <f t="shared" si="25"/>
        <v>0</v>
      </c>
      <c r="P83" s="71">
        <f t="shared" si="26"/>
        <v>0</v>
      </c>
      <c r="Q83" s="71">
        <f t="shared" si="27"/>
        <v>0</v>
      </c>
      <c r="R83" s="71">
        <f t="shared" si="28"/>
        <v>0</v>
      </c>
    </row>
    <row r="84" spans="1:18" ht="27.75" customHeight="1" thickBot="1">
      <c r="A84" s="488"/>
      <c r="B84" s="53" t="s">
        <v>49</v>
      </c>
      <c r="C84" s="250">
        <f>Electricity_DataTraffic!N84</f>
        <v>0</v>
      </c>
      <c r="D84" s="75">
        <f t="shared" si="31"/>
        <v>0</v>
      </c>
      <c r="E84" s="75">
        <f t="shared" si="16"/>
        <v>0</v>
      </c>
      <c r="F84" s="75">
        <f t="shared" si="17"/>
        <v>0</v>
      </c>
      <c r="G84" s="75">
        <f t="shared" si="18"/>
        <v>0</v>
      </c>
      <c r="H84" s="75">
        <f t="shared" si="19"/>
        <v>0</v>
      </c>
      <c r="I84" s="75">
        <f t="shared" si="20"/>
        <v>0</v>
      </c>
      <c r="J84" s="75">
        <f t="shared" si="21"/>
        <v>0</v>
      </c>
      <c r="K84" s="250">
        <f>C84</f>
        <v>0</v>
      </c>
      <c r="L84" s="75">
        <f t="shared" si="32"/>
        <v>0</v>
      </c>
      <c r="M84" s="75">
        <f t="shared" si="23"/>
        <v>0</v>
      </c>
      <c r="N84" s="75">
        <f t="shared" si="24"/>
        <v>0</v>
      </c>
      <c r="O84" s="75">
        <f t="shared" si="25"/>
        <v>0</v>
      </c>
      <c r="P84" s="75">
        <f t="shared" si="26"/>
        <v>0</v>
      </c>
      <c r="Q84" s="75">
        <f t="shared" si="27"/>
        <v>0</v>
      </c>
      <c r="R84" s="75">
        <f t="shared" si="28"/>
        <v>0</v>
      </c>
    </row>
    <row r="85" spans="1:18" ht="36.75" customHeight="1">
      <c r="A85" s="486" t="s">
        <v>291</v>
      </c>
      <c r="B85" s="49" t="s">
        <v>55</v>
      </c>
      <c r="C85" s="243">
        <f>Electricity_DataTraffic!N85</f>
        <v>597</v>
      </c>
      <c r="D85" s="71">
        <f t="shared" si="31"/>
        <v>955.2</v>
      </c>
      <c r="E85" s="71">
        <f t="shared" si="16"/>
        <v>159.2</v>
      </c>
      <c r="F85" s="71">
        <f t="shared" si="17"/>
        <v>26.533333333333335</v>
      </c>
      <c r="G85" s="71">
        <f t="shared" si="18"/>
        <v>15.92</v>
      </c>
      <c r="H85" s="71">
        <f t="shared" si="19"/>
        <v>5.306666666666667</v>
      </c>
      <c r="I85" s="71">
        <f t="shared" si="20"/>
        <v>1.3266666666666667</v>
      </c>
      <c r="J85" s="71">
        <f t="shared" si="21"/>
        <v>0.11055555555555556</v>
      </c>
      <c r="K85" s="243">
        <f>C85</f>
        <v>597</v>
      </c>
      <c r="L85" s="71">
        <f t="shared" si="32"/>
        <v>955.2</v>
      </c>
      <c r="M85" s="71">
        <f t="shared" si="23"/>
        <v>159.2</v>
      </c>
      <c r="N85" s="71">
        <f t="shared" si="24"/>
        <v>26.533333333333335</v>
      </c>
      <c r="O85" s="71">
        <f t="shared" si="25"/>
        <v>15.92</v>
      </c>
      <c r="P85" s="71">
        <f t="shared" si="26"/>
        <v>5.306666666666667</v>
      </c>
      <c r="Q85" s="71">
        <f t="shared" si="27"/>
        <v>1.3266666666666667</v>
      </c>
      <c r="R85" s="71">
        <f t="shared" si="28"/>
        <v>0.11055555555555556</v>
      </c>
    </row>
    <row r="86" spans="1:18" ht="27" customHeight="1" thickBot="1">
      <c r="A86" s="488"/>
      <c r="B86" s="53" t="s">
        <v>56</v>
      </c>
      <c r="C86" s="250">
        <f>Electricity_DataTraffic!N86</f>
        <v>597</v>
      </c>
      <c r="D86" s="75">
        <f t="shared" si="31"/>
        <v>955.2</v>
      </c>
      <c r="E86" s="75">
        <f t="shared" si="16"/>
        <v>159.2</v>
      </c>
      <c r="F86" s="75">
        <f t="shared" si="17"/>
        <v>26.533333333333335</v>
      </c>
      <c r="G86" s="75">
        <f t="shared" si="18"/>
        <v>15.92</v>
      </c>
      <c r="H86" s="75">
        <f t="shared" si="19"/>
        <v>5.306666666666667</v>
      </c>
      <c r="I86" s="75">
        <f t="shared" si="20"/>
        <v>1.3266666666666667</v>
      </c>
      <c r="J86" s="75">
        <f t="shared" si="21"/>
        <v>0.11055555555555556</v>
      </c>
      <c r="K86" s="250">
        <f t="shared" si="22"/>
        <v>1194</v>
      </c>
      <c r="L86" s="75">
        <f t="shared" si="32"/>
        <v>1910.4</v>
      </c>
      <c r="M86" s="75">
        <f t="shared" si="23"/>
        <v>318.4</v>
      </c>
      <c r="N86" s="75">
        <f t="shared" si="24"/>
        <v>53.06666666666667</v>
      </c>
      <c r="O86" s="75">
        <f t="shared" si="25"/>
        <v>31.84</v>
      </c>
      <c r="P86" s="75">
        <f t="shared" si="26"/>
        <v>10.613333333333333</v>
      </c>
      <c r="Q86" s="75">
        <f t="shared" si="27"/>
        <v>2.6533333333333333</v>
      </c>
      <c r="R86" s="75">
        <f t="shared" si="28"/>
        <v>0.22111111111111112</v>
      </c>
    </row>
    <row r="87" spans="1:18" s="349" customFormat="1" ht="15" customHeight="1" thickBot="1">
      <c r="A87" s="379" t="s">
        <v>36</v>
      </c>
      <c r="B87" s="354"/>
      <c r="C87" s="359"/>
      <c r="D87" s="359"/>
      <c r="E87" s="359"/>
      <c r="F87" s="359"/>
      <c r="G87" s="359"/>
      <c r="H87" s="359"/>
      <c r="I87" s="359"/>
      <c r="J87" s="359"/>
      <c r="K87" s="359"/>
      <c r="L87" s="359"/>
      <c r="M87" s="359"/>
      <c r="N87" s="359"/>
      <c r="O87" s="359"/>
      <c r="P87" s="359"/>
      <c r="Q87" s="359"/>
      <c r="R87" s="359"/>
    </row>
    <row r="88" spans="1:18" ht="46.5" customHeight="1" thickBot="1">
      <c r="A88" s="260" t="s">
        <v>292</v>
      </c>
      <c r="B88" s="49" t="s">
        <v>50</v>
      </c>
      <c r="C88" s="353">
        <f>Electricity_DataTraffic!N88</f>
        <v>0</v>
      </c>
      <c r="D88" s="142">
        <f>C88*8/$D$4</f>
        <v>0</v>
      </c>
      <c r="E88" s="142">
        <f t="shared" si="16"/>
        <v>0</v>
      </c>
      <c r="F88" s="142">
        <f t="shared" si="17"/>
        <v>0</v>
      </c>
      <c r="G88" s="142">
        <f t="shared" si="18"/>
        <v>0</v>
      </c>
      <c r="H88" s="142">
        <f t="shared" si="19"/>
        <v>0</v>
      </c>
      <c r="I88" s="142">
        <f t="shared" si="20"/>
        <v>0</v>
      </c>
      <c r="J88" s="142">
        <f t="shared" si="21"/>
        <v>0</v>
      </c>
      <c r="K88" s="353">
        <f t="shared" si="22"/>
        <v>0</v>
      </c>
      <c r="L88" s="142">
        <f>K88*8/$L$4</f>
        <v>0</v>
      </c>
      <c r="M88" s="142">
        <f t="shared" si="23"/>
        <v>0</v>
      </c>
      <c r="N88" s="142">
        <f t="shared" si="24"/>
        <v>0</v>
      </c>
      <c r="O88" s="142">
        <f t="shared" si="25"/>
        <v>0</v>
      </c>
      <c r="P88" s="142">
        <f t="shared" si="26"/>
        <v>0</v>
      </c>
      <c r="Q88" s="142">
        <f t="shared" si="27"/>
        <v>0</v>
      </c>
      <c r="R88" s="142">
        <f t="shared" si="28"/>
        <v>0</v>
      </c>
    </row>
    <row r="89" spans="1:18" ht="24" customHeight="1">
      <c r="A89" s="486" t="s">
        <v>293</v>
      </c>
      <c r="B89" s="132" t="s">
        <v>50</v>
      </c>
      <c r="C89" s="253">
        <f>Electricity_DataTraffic!N89</f>
        <v>0</v>
      </c>
      <c r="D89" s="87">
        <f>C89*8/$D$4</f>
        <v>0</v>
      </c>
      <c r="E89" s="87">
        <f t="shared" si="16"/>
        <v>0</v>
      </c>
      <c r="F89" s="87">
        <f t="shared" si="17"/>
        <v>0</v>
      </c>
      <c r="G89" s="87">
        <f t="shared" si="18"/>
        <v>0</v>
      </c>
      <c r="H89" s="87">
        <f t="shared" si="19"/>
        <v>0</v>
      </c>
      <c r="I89" s="87">
        <f t="shared" si="20"/>
        <v>0</v>
      </c>
      <c r="J89" s="87">
        <f t="shared" si="21"/>
        <v>0</v>
      </c>
      <c r="K89" s="253">
        <f t="shared" si="22"/>
        <v>0</v>
      </c>
      <c r="L89" s="87">
        <f>K89*8/$L$4</f>
        <v>0</v>
      </c>
      <c r="M89" s="87">
        <f t="shared" si="23"/>
        <v>0</v>
      </c>
      <c r="N89" s="87">
        <f t="shared" si="24"/>
        <v>0</v>
      </c>
      <c r="O89" s="87">
        <f t="shared" si="25"/>
        <v>0</v>
      </c>
      <c r="P89" s="87">
        <f t="shared" si="26"/>
        <v>0</v>
      </c>
      <c r="Q89" s="87">
        <f t="shared" si="27"/>
        <v>0</v>
      </c>
      <c r="R89" s="87">
        <f t="shared" si="28"/>
        <v>0</v>
      </c>
    </row>
    <row r="90" spans="1:18" ht="36" customHeight="1" thickBot="1">
      <c r="A90" s="488"/>
      <c r="B90" s="125" t="s">
        <v>49</v>
      </c>
      <c r="C90" s="250">
        <f>Electricity_DataTraffic!N90</f>
        <v>0</v>
      </c>
      <c r="D90" s="75">
        <f>C90*8/$D$4</f>
        <v>0</v>
      </c>
      <c r="E90" s="75">
        <f t="shared" si="16"/>
        <v>0</v>
      </c>
      <c r="F90" s="75">
        <f t="shared" si="17"/>
        <v>0</v>
      </c>
      <c r="G90" s="75">
        <f t="shared" si="18"/>
        <v>0</v>
      </c>
      <c r="H90" s="75">
        <f t="shared" si="19"/>
        <v>0</v>
      </c>
      <c r="I90" s="75">
        <f t="shared" si="20"/>
        <v>0</v>
      </c>
      <c r="J90" s="75">
        <f t="shared" si="21"/>
        <v>0</v>
      </c>
      <c r="K90" s="250">
        <f t="shared" si="22"/>
        <v>0</v>
      </c>
      <c r="L90" s="75">
        <f>K90*8/$L$4</f>
        <v>0</v>
      </c>
      <c r="M90" s="75">
        <f t="shared" si="23"/>
        <v>0</v>
      </c>
      <c r="N90" s="75">
        <f t="shared" si="24"/>
        <v>0</v>
      </c>
      <c r="O90" s="75">
        <f t="shared" si="25"/>
        <v>0</v>
      </c>
      <c r="P90" s="75">
        <f t="shared" si="26"/>
        <v>0</v>
      </c>
      <c r="Q90" s="75">
        <f t="shared" si="27"/>
        <v>0</v>
      </c>
      <c r="R90" s="75">
        <f t="shared" si="28"/>
        <v>0</v>
      </c>
    </row>
    <row r="91" spans="1:18" s="384" customFormat="1" ht="17.25" customHeight="1" thickBot="1">
      <c r="A91" s="385" t="s">
        <v>295</v>
      </c>
      <c r="B91" s="381"/>
      <c r="C91" s="360"/>
      <c r="D91" s="360"/>
      <c r="E91" s="360"/>
      <c r="F91" s="360"/>
      <c r="G91" s="360"/>
      <c r="H91" s="360"/>
      <c r="I91" s="360"/>
      <c r="J91" s="360"/>
      <c r="K91" s="360"/>
      <c r="L91" s="360"/>
      <c r="M91" s="360"/>
      <c r="N91" s="360"/>
      <c r="O91" s="360"/>
      <c r="P91" s="360"/>
      <c r="Q91" s="360"/>
      <c r="R91" s="360"/>
    </row>
    <row r="92" spans="1:18" s="365" customFormat="1" ht="13.5" customHeight="1" thickBot="1">
      <c r="A92" s="363" t="s">
        <v>177</v>
      </c>
      <c r="B92" s="364"/>
      <c r="C92" s="382"/>
      <c r="D92" s="382"/>
      <c r="E92" s="382"/>
      <c r="F92" s="382"/>
      <c r="G92" s="382"/>
      <c r="H92" s="382"/>
      <c r="I92" s="382"/>
      <c r="J92" s="382"/>
      <c r="K92" s="382"/>
      <c r="L92" s="382"/>
      <c r="M92" s="382"/>
      <c r="N92" s="382"/>
      <c r="O92" s="382"/>
      <c r="P92" s="382"/>
      <c r="Q92" s="382"/>
      <c r="R92" s="382"/>
    </row>
    <row r="93" spans="1:18" ht="23.25" customHeight="1" thickBot="1">
      <c r="A93" s="259" t="s">
        <v>178</v>
      </c>
      <c r="B93" s="28"/>
      <c r="C93" s="345">
        <f>Electricity_DataTraffic!N93</f>
        <v>0</v>
      </c>
      <c r="D93" s="90">
        <f>C93*8/$D$4</f>
        <v>0</v>
      </c>
      <c r="E93" s="90">
        <f t="shared" si="16"/>
        <v>0</v>
      </c>
      <c r="F93" s="90">
        <f t="shared" si="17"/>
        <v>0</v>
      </c>
      <c r="G93" s="90">
        <f t="shared" si="18"/>
        <v>0</v>
      </c>
      <c r="H93" s="90">
        <f t="shared" si="19"/>
        <v>0</v>
      </c>
      <c r="I93" s="90">
        <f t="shared" si="20"/>
        <v>0</v>
      </c>
      <c r="J93" s="90">
        <f t="shared" si="21"/>
        <v>0</v>
      </c>
      <c r="K93" s="345">
        <f t="shared" si="22"/>
        <v>0</v>
      </c>
      <c r="L93" s="90">
        <f>K93*8/$L$4</f>
        <v>0</v>
      </c>
      <c r="M93" s="90">
        <f t="shared" si="23"/>
        <v>0</v>
      </c>
      <c r="N93" s="90">
        <f t="shared" si="24"/>
        <v>0</v>
      </c>
      <c r="O93" s="90">
        <f t="shared" si="25"/>
        <v>0</v>
      </c>
      <c r="P93" s="90">
        <f t="shared" si="26"/>
        <v>0</v>
      </c>
      <c r="Q93" s="90">
        <f t="shared" si="27"/>
        <v>0</v>
      </c>
      <c r="R93" s="90">
        <f t="shared" si="28"/>
        <v>0</v>
      </c>
    </row>
    <row r="94" spans="1:18" s="365" customFormat="1" ht="12" customHeight="1" thickBot="1">
      <c r="A94" s="363" t="s">
        <v>296</v>
      </c>
      <c r="B94" s="364"/>
      <c r="C94" s="382"/>
      <c r="D94" s="382"/>
      <c r="E94" s="382"/>
      <c r="F94" s="382"/>
      <c r="G94" s="382"/>
      <c r="H94" s="382"/>
      <c r="I94" s="382"/>
      <c r="J94" s="382"/>
      <c r="K94" s="382"/>
      <c r="L94" s="382"/>
      <c r="M94" s="382"/>
      <c r="N94" s="382"/>
      <c r="O94" s="382"/>
      <c r="P94" s="382"/>
      <c r="Q94" s="382"/>
      <c r="R94" s="382"/>
    </row>
    <row r="95" spans="1:18" ht="53.25" thickBot="1">
      <c r="A95" s="259" t="s">
        <v>297</v>
      </c>
      <c r="B95" s="28"/>
      <c r="C95" s="345">
        <f>Electricity_DataTraffic!N95</f>
        <v>0</v>
      </c>
      <c r="D95" s="90">
        <f>C95*8/$D$4</f>
        <v>0</v>
      </c>
      <c r="E95" s="90">
        <f t="shared" si="16"/>
        <v>0</v>
      </c>
      <c r="F95" s="90">
        <f t="shared" si="17"/>
        <v>0</v>
      </c>
      <c r="G95" s="90">
        <f t="shared" si="18"/>
        <v>0</v>
      </c>
      <c r="H95" s="90">
        <f t="shared" si="19"/>
        <v>0</v>
      </c>
      <c r="I95" s="90">
        <f t="shared" si="20"/>
        <v>0</v>
      </c>
      <c r="J95" s="90">
        <f t="shared" si="21"/>
        <v>0</v>
      </c>
      <c r="K95" s="345">
        <f t="shared" si="22"/>
        <v>0</v>
      </c>
      <c r="L95" s="90">
        <f>K95*8/$L$4</f>
        <v>0</v>
      </c>
      <c r="M95" s="90">
        <f t="shared" si="23"/>
        <v>0</v>
      </c>
      <c r="N95" s="90">
        <f t="shared" si="24"/>
        <v>0</v>
      </c>
      <c r="O95" s="90">
        <f t="shared" si="25"/>
        <v>0</v>
      </c>
      <c r="P95" s="90">
        <f t="shared" si="26"/>
        <v>0</v>
      </c>
      <c r="Q95" s="90">
        <f t="shared" si="27"/>
        <v>0</v>
      </c>
      <c r="R95" s="90">
        <f t="shared" si="28"/>
        <v>0</v>
      </c>
    </row>
    <row r="96" spans="1:18" ht="15.75" thickBot="1">
      <c r="A96" s="288" t="s">
        <v>270</v>
      </c>
      <c r="B96" s="264" t="s">
        <v>272</v>
      </c>
      <c r="C96" s="243">
        <f>Electricity_DataTraffic!N96</f>
        <v>597</v>
      </c>
      <c r="D96" s="71">
        <f>C96*8/$D$4</f>
        <v>955.2</v>
      </c>
      <c r="E96" s="71">
        <f t="shared" si="16"/>
        <v>159.2</v>
      </c>
      <c r="F96" s="71">
        <f t="shared" si="17"/>
        <v>26.533333333333335</v>
      </c>
      <c r="G96" s="71">
        <f t="shared" si="18"/>
        <v>15.92</v>
      </c>
      <c r="H96" s="71">
        <f t="shared" si="19"/>
        <v>5.306666666666667</v>
      </c>
      <c r="I96" s="71">
        <f t="shared" si="20"/>
        <v>1.3266666666666667</v>
      </c>
      <c r="J96" s="71">
        <f t="shared" si="21"/>
        <v>0.11055555555555556</v>
      </c>
      <c r="K96" s="243">
        <f>C96</f>
        <v>597</v>
      </c>
      <c r="L96" s="71">
        <f>K96*8/$L$4</f>
        <v>955.2</v>
      </c>
      <c r="M96" s="71">
        <f t="shared" si="23"/>
        <v>159.2</v>
      </c>
      <c r="N96" s="71">
        <f t="shared" si="24"/>
        <v>26.533333333333335</v>
      </c>
      <c r="O96" s="71">
        <f t="shared" si="25"/>
        <v>15.92</v>
      </c>
      <c r="P96" s="71">
        <f t="shared" si="26"/>
        <v>5.306666666666667</v>
      </c>
      <c r="Q96" s="71">
        <f t="shared" si="27"/>
        <v>1.3266666666666667</v>
      </c>
      <c r="R96" s="71">
        <f t="shared" si="28"/>
        <v>0.11055555555555556</v>
      </c>
    </row>
    <row r="97" spans="1:18" ht="63.75" thickBot="1">
      <c r="A97" s="355" t="s">
        <v>269</v>
      </c>
      <c r="B97" s="266" t="s">
        <v>273</v>
      </c>
      <c r="C97" s="250">
        <f>Electricity_DataTraffic!N97</f>
        <v>40892</v>
      </c>
      <c r="D97" s="75">
        <f>C97*8/$D$4</f>
        <v>65427.2</v>
      </c>
      <c r="E97" s="75">
        <f t="shared" si="16"/>
        <v>10904.533333333333</v>
      </c>
      <c r="F97" s="75">
        <f t="shared" si="17"/>
        <v>1817.4222222222222</v>
      </c>
      <c r="G97" s="75">
        <f t="shared" si="18"/>
        <v>1090.4533333333334</v>
      </c>
      <c r="H97" s="75">
        <f t="shared" si="19"/>
        <v>363.4844444444444</v>
      </c>
      <c r="I97" s="75">
        <f t="shared" si="20"/>
        <v>90.8711111111111</v>
      </c>
      <c r="J97" s="75">
        <f t="shared" si="21"/>
        <v>7.572592592592593</v>
      </c>
      <c r="K97" s="250">
        <f t="shared" si="22"/>
        <v>41489</v>
      </c>
      <c r="L97" s="75">
        <f>K97*8/$L$4</f>
        <v>66382.4</v>
      </c>
      <c r="M97" s="75">
        <f t="shared" si="23"/>
        <v>11063.733333333334</v>
      </c>
      <c r="N97" s="75">
        <f t="shared" si="24"/>
        <v>1843.9555555555555</v>
      </c>
      <c r="O97" s="75">
        <f t="shared" si="25"/>
        <v>1106.3733333333332</v>
      </c>
      <c r="P97" s="75">
        <f t="shared" si="26"/>
        <v>368.7911111111111</v>
      </c>
      <c r="Q97" s="75">
        <f t="shared" si="27"/>
        <v>92.19777777777777</v>
      </c>
      <c r="R97" s="75">
        <f t="shared" si="28"/>
        <v>7.683148148148148</v>
      </c>
    </row>
    <row r="98" spans="1:18" s="349" customFormat="1" ht="12.75" customHeight="1" thickBot="1">
      <c r="A98" s="383" t="s">
        <v>36</v>
      </c>
      <c r="B98" s="358"/>
      <c r="C98" s="359"/>
      <c r="D98" s="359"/>
      <c r="E98" s="359"/>
      <c r="F98" s="359"/>
      <c r="G98" s="359"/>
      <c r="H98" s="359"/>
      <c r="I98" s="359"/>
      <c r="J98" s="359"/>
      <c r="K98" s="359"/>
      <c r="L98" s="359"/>
      <c r="M98" s="359"/>
      <c r="N98" s="359"/>
      <c r="O98" s="359"/>
      <c r="P98" s="359"/>
      <c r="Q98" s="359"/>
      <c r="R98" s="359"/>
    </row>
    <row r="99" spans="1:18" ht="15" customHeight="1">
      <c r="A99" s="486" t="s">
        <v>286</v>
      </c>
      <c r="B99" s="37" t="s">
        <v>0</v>
      </c>
      <c r="C99" s="243">
        <f>Electricity_DataTraffic!N99</f>
        <v>597</v>
      </c>
      <c r="D99" s="71">
        <f>C99*8/$D$4</f>
        <v>955.2</v>
      </c>
      <c r="E99" s="71">
        <f t="shared" si="16"/>
        <v>159.2</v>
      </c>
      <c r="F99" s="71">
        <f t="shared" si="17"/>
        <v>26.533333333333335</v>
      </c>
      <c r="G99" s="71">
        <f t="shared" si="18"/>
        <v>15.92</v>
      </c>
      <c r="H99" s="71">
        <f t="shared" si="19"/>
        <v>5.306666666666667</v>
      </c>
      <c r="I99" s="71">
        <f t="shared" si="20"/>
        <v>1.3266666666666667</v>
      </c>
      <c r="J99" s="71">
        <f t="shared" si="21"/>
        <v>0.11055555555555556</v>
      </c>
      <c r="K99" s="243">
        <f t="shared" si="22"/>
        <v>597</v>
      </c>
      <c r="L99" s="71">
        <f>K99*8/$L$4</f>
        <v>955.2</v>
      </c>
      <c r="M99" s="71">
        <f t="shared" si="23"/>
        <v>159.2</v>
      </c>
      <c r="N99" s="71">
        <f t="shared" si="24"/>
        <v>26.533333333333335</v>
      </c>
      <c r="O99" s="71">
        <f t="shared" si="25"/>
        <v>15.92</v>
      </c>
      <c r="P99" s="71">
        <f t="shared" si="26"/>
        <v>5.306666666666667</v>
      </c>
      <c r="Q99" s="71">
        <f t="shared" si="27"/>
        <v>1.3266666666666667</v>
      </c>
      <c r="R99" s="71">
        <f t="shared" si="28"/>
        <v>0.11055555555555556</v>
      </c>
    </row>
    <row r="100" spans="1:18" ht="15">
      <c r="A100" s="487"/>
      <c r="B100" s="58" t="s">
        <v>25</v>
      </c>
      <c r="C100" s="244">
        <f>Electricity_DataTraffic!N100</f>
        <v>590</v>
      </c>
      <c r="D100" s="73">
        <f>C100*8/$D$4</f>
        <v>944</v>
      </c>
      <c r="E100" s="73">
        <f t="shared" si="16"/>
        <v>157.33333333333334</v>
      </c>
      <c r="F100" s="73">
        <f t="shared" si="17"/>
        <v>26.22222222222222</v>
      </c>
      <c r="G100" s="73">
        <f t="shared" si="18"/>
        <v>15.733333333333333</v>
      </c>
      <c r="H100" s="73">
        <f t="shared" si="19"/>
        <v>5.2444444444444445</v>
      </c>
      <c r="I100" s="73">
        <f t="shared" si="20"/>
        <v>1.3111111111111111</v>
      </c>
      <c r="J100" s="73">
        <f t="shared" si="21"/>
        <v>0.10925925925925926</v>
      </c>
      <c r="K100" s="244">
        <f t="shared" si="22"/>
        <v>1187</v>
      </c>
      <c r="L100" s="73">
        <f>K100*8/$L$4</f>
        <v>1899.2</v>
      </c>
      <c r="M100" s="73">
        <f t="shared" si="23"/>
        <v>316.53333333333336</v>
      </c>
      <c r="N100" s="73">
        <f t="shared" si="24"/>
        <v>52.75555555555555</v>
      </c>
      <c r="O100" s="73">
        <f t="shared" si="25"/>
        <v>31.653333333333332</v>
      </c>
      <c r="P100" s="73">
        <f t="shared" si="26"/>
        <v>10.551111111111112</v>
      </c>
      <c r="Q100" s="73">
        <f t="shared" si="27"/>
        <v>2.637777777777778</v>
      </c>
      <c r="R100" s="73">
        <f t="shared" si="28"/>
        <v>0.21981481481481482</v>
      </c>
    </row>
    <row r="101" spans="1:18" ht="15">
      <c r="A101" s="487"/>
      <c r="B101" s="58" t="s">
        <v>24</v>
      </c>
      <c r="C101" s="244">
        <f>Electricity_DataTraffic!N101</f>
        <v>597</v>
      </c>
      <c r="D101" s="73">
        <f>C101*8/$D$4</f>
        <v>955.2</v>
      </c>
      <c r="E101" s="73">
        <f t="shared" si="16"/>
        <v>159.2</v>
      </c>
      <c r="F101" s="73">
        <f t="shared" si="17"/>
        <v>26.533333333333335</v>
      </c>
      <c r="G101" s="73">
        <f t="shared" si="18"/>
        <v>15.92</v>
      </c>
      <c r="H101" s="73">
        <f t="shared" si="19"/>
        <v>5.306666666666667</v>
      </c>
      <c r="I101" s="73">
        <f t="shared" si="20"/>
        <v>1.3266666666666667</v>
      </c>
      <c r="J101" s="73">
        <f t="shared" si="21"/>
        <v>0.11055555555555556</v>
      </c>
      <c r="K101" s="244">
        <f t="shared" si="22"/>
        <v>1784</v>
      </c>
      <c r="L101" s="73">
        <f>K101*8/$L$4</f>
        <v>2854.4</v>
      </c>
      <c r="M101" s="73">
        <f t="shared" si="23"/>
        <v>475.73333333333335</v>
      </c>
      <c r="N101" s="73">
        <f t="shared" si="24"/>
        <v>79.28888888888889</v>
      </c>
      <c r="O101" s="73">
        <f t="shared" si="25"/>
        <v>47.57333333333333</v>
      </c>
      <c r="P101" s="73">
        <f t="shared" si="26"/>
        <v>15.857777777777779</v>
      </c>
      <c r="Q101" s="73">
        <f t="shared" si="27"/>
        <v>3.9644444444444447</v>
      </c>
      <c r="R101" s="73">
        <f t="shared" si="28"/>
        <v>0.33037037037037037</v>
      </c>
    </row>
    <row r="102" spans="1:18" ht="15">
      <c r="A102" s="487"/>
      <c r="B102" s="58" t="s">
        <v>104</v>
      </c>
      <c r="C102" s="244">
        <f>Electricity_DataTraffic!N102</f>
        <v>722</v>
      </c>
      <c r="D102" s="73">
        <f>C102*8/$D$4</f>
        <v>1155.2</v>
      </c>
      <c r="E102" s="73">
        <f t="shared" si="16"/>
        <v>192.53333333333333</v>
      </c>
      <c r="F102" s="73">
        <f t="shared" si="17"/>
        <v>32.08888888888889</v>
      </c>
      <c r="G102" s="73">
        <f t="shared" si="18"/>
        <v>19.253333333333334</v>
      </c>
      <c r="H102" s="73">
        <f t="shared" si="19"/>
        <v>6.417777777777777</v>
      </c>
      <c r="I102" s="73">
        <f t="shared" si="20"/>
        <v>1.6044444444444443</v>
      </c>
      <c r="J102" s="73">
        <f t="shared" si="21"/>
        <v>0.1337037037037037</v>
      </c>
      <c r="K102" s="244">
        <f t="shared" si="22"/>
        <v>2506</v>
      </c>
      <c r="L102" s="73">
        <f>K102*8/$L$4</f>
        <v>4009.6</v>
      </c>
      <c r="M102" s="73">
        <f t="shared" si="23"/>
        <v>668.2666666666667</v>
      </c>
      <c r="N102" s="73">
        <f t="shared" si="24"/>
        <v>111.37777777777778</v>
      </c>
      <c r="O102" s="73">
        <f t="shared" si="25"/>
        <v>66.82666666666667</v>
      </c>
      <c r="P102" s="73">
        <f t="shared" si="26"/>
        <v>22.275555555555556</v>
      </c>
      <c r="Q102" s="73">
        <f t="shared" si="27"/>
        <v>5.568888888888889</v>
      </c>
      <c r="R102" s="73">
        <f t="shared" si="28"/>
        <v>0.4640740740740741</v>
      </c>
    </row>
    <row r="103" spans="1:18" ht="15.75" thickBot="1">
      <c r="A103" s="488"/>
      <c r="B103" s="53" t="s">
        <v>31</v>
      </c>
      <c r="C103" s="250">
        <f>Electricity_DataTraffic!N103</f>
        <v>597</v>
      </c>
      <c r="D103" s="75">
        <f>C103*8/$D$4</f>
        <v>955.2</v>
      </c>
      <c r="E103" s="75">
        <f t="shared" si="16"/>
        <v>159.2</v>
      </c>
      <c r="F103" s="75">
        <f t="shared" si="17"/>
        <v>26.533333333333335</v>
      </c>
      <c r="G103" s="75">
        <f t="shared" si="18"/>
        <v>15.92</v>
      </c>
      <c r="H103" s="75">
        <f t="shared" si="19"/>
        <v>5.306666666666667</v>
      </c>
      <c r="I103" s="75">
        <f t="shared" si="20"/>
        <v>1.3266666666666667</v>
      </c>
      <c r="J103" s="75">
        <f t="shared" si="21"/>
        <v>0.11055555555555556</v>
      </c>
      <c r="K103" s="250">
        <f t="shared" si="22"/>
        <v>3103</v>
      </c>
      <c r="L103" s="75">
        <f>K103*8/$L$4</f>
        <v>4964.8</v>
      </c>
      <c r="M103" s="75">
        <f t="shared" si="23"/>
        <v>827.4666666666667</v>
      </c>
      <c r="N103" s="75">
        <f t="shared" si="24"/>
        <v>137.9111111111111</v>
      </c>
      <c r="O103" s="75">
        <f t="shared" si="25"/>
        <v>82.74666666666667</v>
      </c>
      <c r="P103" s="75">
        <f t="shared" si="26"/>
        <v>27.58222222222222</v>
      </c>
      <c r="Q103" s="75">
        <f t="shared" si="27"/>
        <v>6.895555555555555</v>
      </c>
      <c r="R103" s="75">
        <f t="shared" si="28"/>
        <v>0.5746296296296296</v>
      </c>
    </row>
    <row r="104" spans="1:18" s="384" customFormat="1" ht="17.25" customHeight="1" thickBot="1">
      <c r="A104" s="386" t="s">
        <v>157</v>
      </c>
      <c r="B104" s="387"/>
      <c r="C104" s="360"/>
      <c r="D104" s="360"/>
      <c r="E104" s="360"/>
      <c r="F104" s="360"/>
      <c r="G104" s="360"/>
      <c r="H104" s="360"/>
      <c r="I104" s="360"/>
      <c r="J104" s="360"/>
      <c r="K104" s="360"/>
      <c r="L104" s="360"/>
      <c r="M104" s="360"/>
      <c r="N104" s="360"/>
      <c r="O104" s="360"/>
      <c r="P104" s="360"/>
      <c r="Q104" s="360"/>
      <c r="R104" s="360"/>
    </row>
    <row r="105" spans="1:18" s="365" customFormat="1" ht="12" customHeight="1" thickBot="1">
      <c r="A105" s="551" t="s">
        <v>158</v>
      </c>
      <c r="B105" s="552"/>
      <c r="C105" s="382"/>
      <c r="D105" s="382"/>
      <c r="E105" s="382"/>
      <c r="F105" s="382"/>
      <c r="G105" s="382"/>
      <c r="H105" s="382"/>
      <c r="I105" s="382"/>
      <c r="J105" s="382"/>
      <c r="K105" s="382"/>
      <c r="L105" s="382"/>
      <c r="M105" s="382"/>
      <c r="N105" s="382"/>
      <c r="O105" s="382"/>
      <c r="P105" s="382"/>
      <c r="Q105" s="382"/>
      <c r="R105" s="382"/>
    </row>
    <row r="106" spans="1:18" ht="31.5">
      <c r="A106" s="276" t="s">
        <v>298</v>
      </c>
      <c r="B106" s="68" t="s">
        <v>59</v>
      </c>
      <c r="C106" s="253">
        <f>Electricity_DataTraffic!N106</f>
        <v>597</v>
      </c>
      <c r="D106" s="87">
        <f>C106*8/$D$4</f>
        <v>955.2</v>
      </c>
      <c r="E106" s="87">
        <f t="shared" si="16"/>
        <v>159.2</v>
      </c>
      <c r="F106" s="87">
        <f t="shared" si="17"/>
        <v>26.533333333333335</v>
      </c>
      <c r="G106" s="87">
        <f t="shared" si="18"/>
        <v>15.92</v>
      </c>
      <c r="H106" s="87">
        <f t="shared" si="19"/>
        <v>5.306666666666667</v>
      </c>
      <c r="I106" s="87">
        <f t="shared" si="20"/>
        <v>1.3266666666666667</v>
      </c>
      <c r="J106" s="87">
        <f t="shared" si="21"/>
        <v>0.11055555555555556</v>
      </c>
      <c r="K106" s="253">
        <f t="shared" si="22"/>
        <v>597</v>
      </c>
      <c r="L106" s="87">
        <f>K106*8/$L$4</f>
        <v>955.2</v>
      </c>
      <c r="M106" s="87">
        <f t="shared" si="23"/>
        <v>159.2</v>
      </c>
      <c r="N106" s="87">
        <f t="shared" si="24"/>
        <v>26.533333333333335</v>
      </c>
      <c r="O106" s="87">
        <f t="shared" si="25"/>
        <v>15.92</v>
      </c>
      <c r="P106" s="87">
        <f t="shared" si="26"/>
        <v>5.306666666666667</v>
      </c>
      <c r="Q106" s="87">
        <f t="shared" si="27"/>
        <v>1.3266666666666667</v>
      </c>
      <c r="R106" s="87">
        <f t="shared" si="28"/>
        <v>0.11055555555555556</v>
      </c>
    </row>
    <row r="107" spans="1:18" ht="36" customHeight="1" thickBot="1">
      <c r="A107" s="276"/>
      <c r="B107" s="51" t="s">
        <v>61</v>
      </c>
      <c r="C107" s="244">
        <f>Electricity_DataTraffic!N107</f>
        <v>597</v>
      </c>
      <c r="D107" s="73">
        <f>C107*8/$D$4</f>
        <v>955.2</v>
      </c>
      <c r="E107" s="73">
        <f t="shared" si="16"/>
        <v>159.2</v>
      </c>
      <c r="F107" s="73">
        <f t="shared" si="17"/>
        <v>26.533333333333335</v>
      </c>
      <c r="G107" s="73">
        <f t="shared" si="18"/>
        <v>15.92</v>
      </c>
      <c r="H107" s="73">
        <f t="shared" si="19"/>
        <v>5.306666666666667</v>
      </c>
      <c r="I107" s="73">
        <f t="shared" si="20"/>
        <v>1.3266666666666667</v>
      </c>
      <c r="J107" s="73">
        <f t="shared" si="21"/>
        <v>0.11055555555555556</v>
      </c>
      <c r="K107" s="427">
        <f t="shared" si="22"/>
        <v>1194</v>
      </c>
      <c r="L107" s="73">
        <f>K107*8/$L$4</f>
        <v>1910.4</v>
      </c>
      <c r="M107" s="73">
        <f t="shared" si="23"/>
        <v>318.4</v>
      </c>
      <c r="N107" s="73">
        <f t="shared" si="24"/>
        <v>53.06666666666667</v>
      </c>
      <c r="O107" s="73">
        <f t="shared" si="25"/>
        <v>31.84</v>
      </c>
      <c r="P107" s="73">
        <f t="shared" si="26"/>
        <v>10.613333333333333</v>
      </c>
      <c r="Q107" s="73">
        <f t="shared" si="27"/>
        <v>2.6533333333333333</v>
      </c>
      <c r="R107" s="73">
        <f t="shared" si="28"/>
        <v>0.22111111111111112</v>
      </c>
    </row>
    <row r="108" spans="1:18" ht="24.75" customHeight="1" thickBot="1">
      <c r="A108" s="273" t="s">
        <v>299</v>
      </c>
      <c r="B108" s="58" t="s">
        <v>63</v>
      </c>
      <c r="C108" s="251">
        <f>Electricity_DataTraffic!N108</f>
        <v>597</v>
      </c>
      <c r="D108" s="81">
        <f>C108*8/$D$4</f>
        <v>955.2</v>
      </c>
      <c r="E108" s="81">
        <f t="shared" si="16"/>
        <v>159.2</v>
      </c>
      <c r="F108" s="81">
        <f t="shared" si="17"/>
        <v>26.533333333333335</v>
      </c>
      <c r="G108" s="81">
        <f t="shared" si="18"/>
        <v>15.92</v>
      </c>
      <c r="H108" s="81">
        <f t="shared" si="19"/>
        <v>5.306666666666667</v>
      </c>
      <c r="I108" s="81">
        <f t="shared" si="20"/>
        <v>1.3266666666666667</v>
      </c>
      <c r="J108" s="81">
        <f t="shared" si="21"/>
        <v>0.11055555555555556</v>
      </c>
      <c r="K108" s="370">
        <f>C108</f>
        <v>597</v>
      </c>
      <c r="L108" s="81">
        <f>K108*8/$L$4</f>
        <v>955.2</v>
      </c>
      <c r="M108" s="81">
        <f t="shared" si="23"/>
        <v>159.2</v>
      </c>
      <c r="N108" s="81">
        <f t="shared" si="24"/>
        <v>26.533333333333335</v>
      </c>
      <c r="O108" s="81">
        <f t="shared" si="25"/>
        <v>15.92</v>
      </c>
      <c r="P108" s="81">
        <f t="shared" si="26"/>
        <v>5.306666666666667</v>
      </c>
      <c r="Q108" s="81">
        <f t="shared" si="27"/>
        <v>1.3266666666666667</v>
      </c>
      <c r="R108" s="81">
        <f t="shared" si="28"/>
        <v>0.11055555555555556</v>
      </c>
    </row>
    <row r="109" spans="1:18" s="349" customFormat="1" ht="12.75" customHeight="1" thickBot="1">
      <c r="A109" s="346" t="s">
        <v>36</v>
      </c>
      <c r="B109" s="347"/>
      <c r="C109" s="388"/>
      <c r="D109" s="388"/>
      <c r="E109" s="388"/>
      <c r="F109" s="388"/>
      <c r="G109" s="388"/>
      <c r="H109" s="388"/>
      <c r="I109" s="388"/>
      <c r="J109" s="388"/>
      <c r="K109" s="388"/>
      <c r="L109" s="388"/>
      <c r="M109" s="388"/>
      <c r="N109" s="388"/>
      <c r="O109" s="388"/>
      <c r="P109" s="388"/>
      <c r="Q109" s="388"/>
      <c r="R109" s="388"/>
    </row>
    <row r="110" spans="1:18" ht="19.5" customHeight="1">
      <c r="A110" s="487" t="s">
        <v>300</v>
      </c>
      <c r="B110" s="28" t="s">
        <v>0</v>
      </c>
      <c r="C110" s="243">
        <f>Electricity_DataTraffic!N110</f>
        <v>597</v>
      </c>
      <c r="D110" s="71">
        <f aca="true" t="shared" si="33" ref="D110:D123">C110*8/$D$4</f>
        <v>955.2</v>
      </c>
      <c r="E110" s="71">
        <f t="shared" si="16"/>
        <v>159.2</v>
      </c>
      <c r="F110" s="71">
        <f t="shared" si="17"/>
        <v>26.533333333333335</v>
      </c>
      <c r="G110" s="71">
        <f t="shared" si="18"/>
        <v>15.92</v>
      </c>
      <c r="H110" s="71">
        <f t="shared" si="19"/>
        <v>5.306666666666667</v>
      </c>
      <c r="I110" s="71">
        <f t="shared" si="20"/>
        <v>1.3266666666666667</v>
      </c>
      <c r="J110" s="71">
        <f t="shared" si="21"/>
        <v>0.11055555555555556</v>
      </c>
      <c r="K110" s="243">
        <f t="shared" si="22"/>
        <v>597</v>
      </c>
      <c r="L110" s="71">
        <f>L107+L108</f>
        <v>2865.6000000000004</v>
      </c>
      <c r="M110" s="71">
        <f t="shared" si="23"/>
        <v>159.2</v>
      </c>
      <c r="N110" s="71">
        <f t="shared" si="24"/>
        <v>26.533333333333335</v>
      </c>
      <c r="O110" s="71">
        <f t="shared" si="25"/>
        <v>15.92</v>
      </c>
      <c r="P110" s="71">
        <f t="shared" si="26"/>
        <v>5.306666666666667</v>
      </c>
      <c r="Q110" s="71">
        <f t="shared" si="27"/>
        <v>1.3266666666666667</v>
      </c>
      <c r="R110" s="71">
        <f t="shared" si="28"/>
        <v>0.11055555555555556</v>
      </c>
    </row>
    <row r="111" spans="1:18" ht="24.75" customHeight="1" thickBot="1">
      <c r="A111" s="488"/>
      <c r="B111" s="53" t="s">
        <v>25</v>
      </c>
      <c r="C111" s="250">
        <f>Electricity_DataTraffic!N111</f>
        <v>590</v>
      </c>
      <c r="D111" s="75">
        <f t="shared" si="33"/>
        <v>944</v>
      </c>
      <c r="E111" s="75">
        <f t="shared" si="16"/>
        <v>157.33333333333334</v>
      </c>
      <c r="F111" s="75">
        <f t="shared" si="17"/>
        <v>26.22222222222222</v>
      </c>
      <c r="G111" s="75">
        <f t="shared" si="18"/>
        <v>15.733333333333333</v>
      </c>
      <c r="H111" s="75">
        <f t="shared" si="19"/>
        <v>5.2444444444444445</v>
      </c>
      <c r="I111" s="75">
        <f t="shared" si="20"/>
        <v>1.3111111111111111</v>
      </c>
      <c r="J111" s="75">
        <f t="shared" si="21"/>
        <v>0.10925925925925926</v>
      </c>
      <c r="K111" s="389">
        <f t="shared" si="22"/>
        <v>1187</v>
      </c>
      <c r="L111" s="75">
        <f aca="true" t="shared" si="34" ref="L111:L123">K111*8/$L$4</f>
        <v>1899.2</v>
      </c>
      <c r="M111" s="75">
        <f t="shared" si="23"/>
        <v>316.53333333333336</v>
      </c>
      <c r="N111" s="75">
        <f t="shared" si="24"/>
        <v>52.75555555555555</v>
      </c>
      <c r="O111" s="75">
        <f t="shared" si="25"/>
        <v>31.653333333333332</v>
      </c>
      <c r="P111" s="75">
        <f t="shared" si="26"/>
        <v>10.551111111111112</v>
      </c>
      <c r="Q111" s="75">
        <f t="shared" si="27"/>
        <v>2.637777777777778</v>
      </c>
      <c r="R111" s="75">
        <f t="shared" si="28"/>
        <v>0.21981481481481482</v>
      </c>
    </row>
    <row r="112" spans="1:18" ht="15" customHeight="1">
      <c r="A112" s="486" t="s">
        <v>301</v>
      </c>
      <c r="B112" s="37" t="s">
        <v>0</v>
      </c>
      <c r="C112" s="243">
        <f>Electricity_DataTraffic!N112</f>
        <v>597</v>
      </c>
      <c r="D112" s="71">
        <f t="shared" si="33"/>
        <v>955.2</v>
      </c>
      <c r="E112" s="71">
        <f t="shared" si="16"/>
        <v>159.2</v>
      </c>
      <c r="F112" s="71">
        <f t="shared" si="17"/>
        <v>26.533333333333335</v>
      </c>
      <c r="G112" s="71">
        <f t="shared" si="18"/>
        <v>15.92</v>
      </c>
      <c r="H112" s="71">
        <f t="shared" si="19"/>
        <v>5.306666666666667</v>
      </c>
      <c r="I112" s="71">
        <f t="shared" si="20"/>
        <v>1.3266666666666667</v>
      </c>
      <c r="J112" s="71">
        <f t="shared" si="21"/>
        <v>0.11055555555555556</v>
      </c>
      <c r="K112" s="243">
        <f>C112</f>
        <v>597</v>
      </c>
      <c r="L112" s="71">
        <f t="shared" si="34"/>
        <v>955.2</v>
      </c>
      <c r="M112" s="71">
        <f t="shared" si="23"/>
        <v>159.2</v>
      </c>
      <c r="N112" s="71">
        <f t="shared" si="24"/>
        <v>26.533333333333335</v>
      </c>
      <c r="O112" s="71">
        <f t="shared" si="25"/>
        <v>15.92</v>
      </c>
      <c r="P112" s="71">
        <f t="shared" si="26"/>
        <v>5.306666666666667</v>
      </c>
      <c r="Q112" s="71">
        <f t="shared" si="27"/>
        <v>1.3266666666666667</v>
      </c>
      <c r="R112" s="71">
        <f t="shared" si="28"/>
        <v>0.11055555555555556</v>
      </c>
    </row>
    <row r="113" spans="1:18" ht="15">
      <c r="A113" s="487"/>
      <c r="B113" s="58" t="s">
        <v>25</v>
      </c>
      <c r="C113" s="244">
        <f>Electricity_DataTraffic!N113</f>
        <v>590</v>
      </c>
      <c r="D113" s="73">
        <f t="shared" si="33"/>
        <v>944</v>
      </c>
      <c r="E113" s="73">
        <f t="shared" si="16"/>
        <v>157.33333333333334</v>
      </c>
      <c r="F113" s="73">
        <f t="shared" si="17"/>
        <v>26.22222222222222</v>
      </c>
      <c r="G113" s="73">
        <f t="shared" si="18"/>
        <v>15.733333333333333</v>
      </c>
      <c r="H113" s="73">
        <f t="shared" si="19"/>
        <v>5.2444444444444445</v>
      </c>
      <c r="I113" s="73">
        <f t="shared" si="20"/>
        <v>1.3111111111111111</v>
      </c>
      <c r="J113" s="73">
        <f t="shared" si="21"/>
        <v>0.10925925925925926</v>
      </c>
      <c r="K113" s="244">
        <f t="shared" si="22"/>
        <v>1187</v>
      </c>
      <c r="L113" s="73">
        <f t="shared" si="34"/>
        <v>1899.2</v>
      </c>
      <c r="M113" s="73">
        <f t="shared" si="23"/>
        <v>316.53333333333336</v>
      </c>
      <c r="N113" s="73">
        <f t="shared" si="24"/>
        <v>52.75555555555555</v>
      </c>
      <c r="O113" s="73">
        <f t="shared" si="25"/>
        <v>31.653333333333332</v>
      </c>
      <c r="P113" s="73">
        <f t="shared" si="26"/>
        <v>10.551111111111112</v>
      </c>
      <c r="Q113" s="73">
        <f t="shared" si="27"/>
        <v>2.637777777777778</v>
      </c>
      <c r="R113" s="73">
        <f t="shared" si="28"/>
        <v>0.21981481481481482</v>
      </c>
    </row>
    <row r="114" spans="1:18" ht="15">
      <c r="A114" s="487"/>
      <c r="B114" s="58" t="s">
        <v>24</v>
      </c>
      <c r="C114" s="244">
        <f>Electricity_DataTraffic!N114</f>
        <v>597</v>
      </c>
      <c r="D114" s="73">
        <f t="shared" si="33"/>
        <v>955.2</v>
      </c>
      <c r="E114" s="73">
        <f t="shared" si="16"/>
        <v>159.2</v>
      </c>
      <c r="F114" s="73">
        <f t="shared" si="17"/>
        <v>26.533333333333335</v>
      </c>
      <c r="G114" s="73">
        <f t="shared" si="18"/>
        <v>15.92</v>
      </c>
      <c r="H114" s="73">
        <f t="shared" si="19"/>
        <v>5.306666666666667</v>
      </c>
      <c r="I114" s="73">
        <f t="shared" si="20"/>
        <v>1.3266666666666667</v>
      </c>
      <c r="J114" s="73">
        <f t="shared" si="21"/>
        <v>0.11055555555555556</v>
      </c>
      <c r="K114" s="244">
        <f t="shared" si="22"/>
        <v>1784</v>
      </c>
      <c r="L114" s="73">
        <f t="shared" si="34"/>
        <v>2854.4</v>
      </c>
      <c r="M114" s="73">
        <f t="shared" si="23"/>
        <v>475.73333333333335</v>
      </c>
      <c r="N114" s="73">
        <f t="shared" si="24"/>
        <v>79.28888888888889</v>
      </c>
      <c r="O114" s="73">
        <f t="shared" si="25"/>
        <v>47.57333333333333</v>
      </c>
      <c r="P114" s="73">
        <f t="shared" si="26"/>
        <v>15.857777777777779</v>
      </c>
      <c r="Q114" s="73">
        <f t="shared" si="27"/>
        <v>3.9644444444444447</v>
      </c>
      <c r="R114" s="73">
        <f t="shared" si="28"/>
        <v>0.33037037037037037</v>
      </c>
    </row>
    <row r="115" spans="1:18" ht="15">
      <c r="A115" s="487"/>
      <c r="B115" s="58" t="s">
        <v>104</v>
      </c>
      <c r="C115" s="244">
        <f>Electricity_DataTraffic!N115</f>
        <v>722</v>
      </c>
      <c r="D115" s="73">
        <f t="shared" si="33"/>
        <v>1155.2</v>
      </c>
      <c r="E115" s="73">
        <f t="shared" si="16"/>
        <v>192.53333333333333</v>
      </c>
      <c r="F115" s="73">
        <f t="shared" si="17"/>
        <v>32.08888888888889</v>
      </c>
      <c r="G115" s="73">
        <f t="shared" si="18"/>
        <v>19.253333333333334</v>
      </c>
      <c r="H115" s="73">
        <f t="shared" si="19"/>
        <v>6.417777777777777</v>
      </c>
      <c r="I115" s="73">
        <f t="shared" si="20"/>
        <v>1.6044444444444443</v>
      </c>
      <c r="J115" s="73">
        <f t="shared" si="21"/>
        <v>0.1337037037037037</v>
      </c>
      <c r="K115" s="244">
        <f t="shared" si="22"/>
        <v>2506</v>
      </c>
      <c r="L115" s="73">
        <f t="shared" si="34"/>
        <v>4009.6</v>
      </c>
      <c r="M115" s="73">
        <f t="shared" si="23"/>
        <v>668.2666666666667</v>
      </c>
      <c r="N115" s="73">
        <f t="shared" si="24"/>
        <v>111.37777777777778</v>
      </c>
      <c r="O115" s="73">
        <f t="shared" si="25"/>
        <v>66.82666666666667</v>
      </c>
      <c r="P115" s="73">
        <f t="shared" si="26"/>
        <v>22.275555555555556</v>
      </c>
      <c r="Q115" s="73">
        <f t="shared" si="27"/>
        <v>5.568888888888889</v>
      </c>
      <c r="R115" s="73">
        <f t="shared" si="28"/>
        <v>0.4640740740740741</v>
      </c>
    </row>
    <row r="116" spans="1:18" ht="15.75" thickBot="1">
      <c r="A116" s="488"/>
      <c r="B116" s="53" t="s">
        <v>31</v>
      </c>
      <c r="C116" s="250">
        <f>Electricity_DataTraffic!N116</f>
        <v>597</v>
      </c>
      <c r="D116" s="75">
        <f t="shared" si="33"/>
        <v>955.2</v>
      </c>
      <c r="E116" s="75">
        <f t="shared" si="16"/>
        <v>159.2</v>
      </c>
      <c r="F116" s="75">
        <f t="shared" si="17"/>
        <v>26.533333333333335</v>
      </c>
      <c r="G116" s="75">
        <f t="shared" si="18"/>
        <v>15.92</v>
      </c>
      <c r="H116" s="75">
        <f t="shared" si="19"/>
        <v>5.306666666666667</v>
      </c>
      <c r="I116" s="75">
        <f t="shared" si="20"/>
        <v>1.3266666666666667</v>
      </c>
      <c r="J116" s="75">
        <f t="shared" si="21"/>
        <v>0.11055555555555556</v>
      </c>
      <c r="K116" s="250">
        <f t="shared" si="22"/>
        <v>3103</v>
      </c>
      <c r="L116" s="75">
        <f t="shared" si="34"/>
        <v>4964.8</v>
      </c>
      <c r="M116" s="75">
        <f t="shared" si="23"/>
        <v>827.4666666666667</v>
      </c>
      <c r="N116" s="75">
        <f t="shared" si="24"/>
        <v>137.9111111111111</v>
      </c>
      <c r="O116" s="75">
        <f t="shared" si="25"/>
        <v>82.74666666666667</v>
      </c>
      <c r="P116" s="75">
        <f t="shared" si="26"/>
        <v>27.58222222222222</v>
      </c>
      <c r="Q116" s="75">
        <f t="shared" si="27"/>
        <v>6.895555555555555</v>
      </c>
      <c r="R116" s="75">
        <f t="shared" si="28"/>
        <v>0.5746296296296296</v>
      </c>
    </row>
    <row r="117" spans="1:18" ht="19.5" customHeight="1">
      <c r="A117" s="487" t="s">
        <v>302</v>
      </c>
      <c r="B117" s="28" t="s">
        <v>0</v>
      </c>
      <c r="C117" s="243">
        <f>Electricity_DataTraffic!N117</f>
        <v>597</v>
      </c>
      <c r="D117" s="71">
        <f t="shared" si="33"/>
        <v>955.2</v>
      </c>
      <c r="E117" s="71">
        <f t="shared" si="16"/>
        <v>159.2</v>
      </c>
      <c r="F117" s="71">
        <f t="shared" si="17"/>
        <v>26.533333333333335</v>
      </c>
      <c r="G117" s="71">
        <f t="shared" si="18"/>
        <v>15.92</v>
      </c>
      <c r="H117" s="71">
        <f t="shared" si="19"/>
        <v>5.306666666666667</v>
      </c>
      <c r="I117" s="71">
        <f t="shared" si="20"/>
        <v>1.3266666666666667</v>
      </c>
      <c r="J117" s="71">
        <f t="shared" si="21"/>
        <v>0.11055555555555556</v>
      </c>
      <c r="K117" s="243">
        <f>C117</f>
        <v>597</v>
      </c>
      <c r="L117" s="71">
        <f t="shared" si="34"/>
        <v>955.2</v>
      </c>
      <c r="M117" s="71">
        <f t="shared" si="23"/>
        <v>159.2</v>
      </c>
      <c r="N117" s="71">
        <f t="shared" si="24"/>
        <v>26.533333333333335</v>
      </c>
      <c r="O117" s="71">
        <f t="shared" si="25"/>
        <v>15.92</v>
      </c>
      <c r="P117" s="71">
        <f t="shared" si="26"/>
        <v>5.306666666666667</v>
      </c>
      <c r="Q117" s="71">
        <f t="shared" si="27"/>
        <v>1.3266666666666667</v>
      </c>
      <c r="R117" s="71">
        <f t="shared" si="28"/>
        <v>0.11055555555555556</v>
      </c>
    </row>
    <row r="118" spans="1:18" ht="24.75" customHeight="1" thickBot="1">
      <c r="A118" s="488"/>
      <c r="B118" s="53" t="s">
        <v>25</v>
      </c>
      <c r="C118" s="250">
        <f>Electricity_DataTraffic!N118</f>
        <v>590</v>
      </c>
      <c r="D118" s="75">
        <f t="shared" si="33"/>
        <v>944</v>
      </c>
      <c r="E118" s="75">
        <f t="shared" si="16"/>
        <v>157.33333333333334</v>
      </c>
      <c r="F118" s="75">
        <f t="shared" si="17"/>
        <v>26.22222222222222</v>
      </c>
      <c r="G118" s="75">
        <f t="shared" si="18"/>
        <v>15.733333333333333</v>
      </c>
      <c r="H118" s="75">
        <f t="shared" si="19"/>
        <v>5.2444444444444445</v>
      </c>
      <c r="I118" s="75">
        <f t="shared" si="20"/>
        <v>1.3111111111111111</v>
      </c>
      <c r="J118" s="75">
        <f t="shared" si="21"/>
        <v>0.10925925925925926</v>
      </c>
      <c r="K118" s="250">
        <f t="shared" si="22"/>
        <v>1187</v>
      </c>
      <c r="L118" s="75">
        <f t="shared" si="34"/>
        <v>1899.2</v>
      </c>
      <c r="M118" s="75">
        <f t="shared" si="23"/>
        <v>316.53333333333336</v>
      </c>
      <c r="N118" s="75">
        <f t="shared" si="24"/>
        <v>52.75555555555555</v>
      </c>
      <c r="O118" s="75">
        <f t="shared" si="25"/>
        <v>31.653333333333332</v>
      </c>
      <c r="P118" s="75">
        <f t="shared" si="26"/>
        <v>10.551111111111112</v>
      </c>
      <c r="Q118" s="75">
        <f t="shared" si="27"/>
        <v>2.637777777777778</v>
      </c>
      <c r="R118" s="75">
        <f t="shared" si="28"/>
        <v>0.21981481481481482</v>
      </c>
    </row>
    <row r="119" spans="1:18" ht="15" customHeight="1">
      <c r="A119" s="486" t="s">
        <v>303</v>
      </c>
      <c r="B119" s="37" t="s">
        <v>0</v>
      </c>
      <c r="C119" s="243">
        <f>Electricity_DataTraffic!N119</f>
        <v>597</v>
      </c>
      <c r="D119" s="71">
        <f t="shared" si="33"/>
        <v>955.2</v>
      </c>
      <c r="E119" s="71">
        <f t="shared" si="16"/>
        <v>159.2</v>
      </c>
      <c r="F119" s="71">
        <f t="shared" si="17"/>
        <v>26.533333333333335</v>
      </c>
      <c r="G119" s="71">
        <f t="shared" si="18"/>
        <v>15.92</v>
      </c>
      <c r="H119" s="71">
        <f t="shared" si="19"/>
        <v>5.306666666666667</v>
      </c>
      <c r="I119" s="71">
        <f t="shared" si="20"/>
        <v>1.3266666666666667</v>
      </c>
      <c r="J119" s="71">
        <f t="shared" si="21"/>
        <v>0.11055555555555556</v>
      </c>
      <c r="K119" s="243">
        <f>C119</f>
        <v>597</v>
      </c>
      <c r="L119" s="71">
        <f t="shared" si="34"/>
        <v>955.2</v>
      </c>
      <c r="M119" s="71">
        <f t="shared" si="23"/>
        <v>159.2</v>
      </c>
      <c r="N119" s="71">
        <f t="shared" si="24"/>
        <v>26.533333333333335</v>
      </c>
      <c r="O119" s="71">
        <f t="shared" si="25"/>
        <v>15.92</v>
      </c>
      <c r="P119" s="71">
        <f t="shared" si="26"/>
        <v>5.306666666666667</v>
      </c>
      <c r="Q119" s="71">
        <f t="shared" si="27"/>
        <v>1.3266666666666667</v>
      </c>
      <c r="R119" s="71">
        <f t="shared" si="28"/>
        <v>0.11055555555555556</v>
      </c>
    </row>
    <row r="120" spans="1:18" ht="15">
      <c r="A120" s="487"/>
      <c r="B120" s="58" t="s">
        <v>25</v>
      </c>
      <c r="C120" s="244">
        <f>Electricity_DataTraffic!N120</f>
        <v>590</v>
      </c>
      <c r="D120" s="73">
        <f t="shared" si="33"/>
        <v>944</v>
      </c>
      <c r="E120" s="73">
        <f t="shared" si="16"/>
        <v>157.33333333333334</v>
      </c>
      <c r="F120" s="73">
        <f t="shared" si="17"/>
        <v>26.22222222222222</v>
      </c>
      <c r="G120" s="73">
        <f t="shared" si="18"/>
        <v>15.733333333333333</v>
      </c>
      <c r="H120" s="73">
        <f t="shared" si="19"/>
        <v>5.2444444444444445</v>
      </c>
      <c r="I120" s="73">
        <f t="shared" si="20"/>
        <v>1.3111111111111111</v>
      </c>
      <c r="J120" s="73">
        <f t="shared" si="21"/>
        <v>0.10925925925925926</v>
      </c>
      <c r="K120" s="244">
        <f t="shared" si="22"/>
        <v>1187</v>
      </c>
      <c r="L120" s="73">
        <f t="shared" si="34"/>
        <v>1899.2</v>
      </c>
      <c r="M120" s="73">
        <f t="shared" si="23"/>
        <v>316.53333333333336</v>
      </c>
      <c r="N120" s="73">
        <f t="shared" si="24"/>
        <v>52.75555555555555</v>
      </c>
      <c r="O120" s="73">
        <f t="shared" si="25"/>
        <v>31.653333333333332</v>
      </c>
      <c r="P120" s="73">
        <f t="shared" si="26"/>
        <v>10.551111111111112</v>
      </c>
      <c r="Q120" s="73">
        <f t="shared" si="27"/>
        <v>2.637777777777778</v>
      </c>
      <c r="R120" s="73">
        <f t="shared" si="28"/>
        <v>0.21981481481481482</v>
      </c>
    </row>
    <row r="121" spans="1:18" ht="15">
      <c r="A121" s="487"/>
      <c r="B121" s="58" t="s">
        <v>24</v>
      </c>
      <c r="C121" s="244">
        <f>Electricity_DataTraffic!N121</f>
        <v>597</v>
      </c>
      <c r="D121" s="73">
        <f t="shared" si="33"/>
        <v>955.2</v>
      </c>
      <c r="E121" s="73">
        <f t="shared" si="16"/>
        <v>159.2</v>
      </c>
      <c r="F121" s="73">
        <f t="shared" si="17"/>
        <v>26.533333333333335</v>
      </c>
      <c r="G121" s="73">
        <f t="shared" si="18"/>
        <v>15.92</v>
      </c>
      <c r="H121" s="73">
        <f t="shared" si="19"/>
        <v>5.306666666666667</v>
      </c>
      <c r="I121" s="73">
        <f t="shared" si="20"/>
        <v>1.3266666666666667</v>
      </c>
      <c r="J121" s="73">
        <f t="shared" si="21"/>
        <v>0.11055555555555556</v>
      </c>
      <c r="K121" s="244">
        <f t="shared" si="22"/>
        <v>1784</v>
      </c>
      <c r="L121" s="73">
        <f t="shared" si="34"/>
        <v>2854.4</v>
      </c>
      <c r="M121" s="73">
        <f t="shared" si="23"/>
        <v>475.73333333333335</v>
      </c>
      <c r="N121" s="73">
        <f t="shared" si="24"/>
        <v>79.28888888888889</v>
      </c>
      <c r="O121" s="73">
        <f t="shared" si="25"/>
        <v>47.57333333333333</v>
      </c>
      <c r="P121" s="73">
        <f t="shared" si="26"/>
        <v>15.857777777777779</v>
      </c>
      <c r="Q121" s="73">
        <f t="shared" si="27"/>
        <v>3.9644444444444447</v>
      </c>
      <c r="R121" s="73">
        <f t="shared" si="28"/>
        <v>0.33037037037037037</v>
      </c>
    </row>
    <row r="122" spans="1:18" ht="15">
      <c r="A122" s="487"/>
      <c r="B122" s="58" t="s">
        <v>104</v>
      </c>
      <c r="C122" s="244">
        <f>Electricity_DataTraffic!N122</f>
        <v>722</v>
      </c>
      <c r="D122" s="73">
        <f t="shared" si="33"/>
        <v>1155.2</v>
      </c>
      <c r="E122" s="73">
        <f t="shared" si="16"/>
        <v>192.53333333333333</v>
      </c>
      <c r="F122" s="73">
        <f t="shared" si="17"/>
        <v>32.08888888888889</v>
      </c>
      <c r="G122" s="73">
        <f t="shared" si="18"/>
        <v>19.253333333333334</v>
      </c>
      <c r="H122" s="73">
        <f t="shared" si="19"/>
        <v>6.417777777777777</v>
      </c>
      <c r="I122" s="73">
        <f t="shared" si="20"/>
        <v>1.6044444444444443</v>
      </c>
      <c r="J122" s="73">
        <f t="shared" si="21"/>
        <v>0.1337037037037037</v>
      </c>
      <c r="K122" s="244">
        <f t="shared" si="22"/>
        <v>2506</v>
      </c>
      <c r="L122" s="73">
        <f t="shared" si="34"/>
        <v>4009.6</v>
      </c>
      <c r="M122" s="73">
        <f t="shared" si="23"/>
        <v>668.2666666666667</v>
      </c>
      <c r="N122" s="73">
        <f t="shared" si="24"/>
        <v>111.37777777777778</v>
      </c>
      <c r="O122" s="73">
        <f t="shared" si="25"/>
        <v>66.82666666666667</v>
      </c>
      <c r="P122" s="73">
        <f t="shared" si="26"/>
        <v>22.275555555555556</v>
      </c>
      <c r="Q122" s="73">
        <f t="shared" si="27"/>
        <v>5.568888888888889</v>
      </c>
      <c r="R122" s="73">
        <f t="shared" si="28"/>
        <v>0.4640740740740741</v>
      </c>
    </row>
    <row r="123" spans="1:18" ht="15.75" thickBot="1">
      <c r="A123" s="488"/>
      <c r="B123" s="53" t="s">
        <v>31</v>
      </c>
      <c r="C123" s="250">
        <f>Electricity_DataTraffic!N123</f>
        <v>597</v>
      </c>
      <c r="D123" s="75">
        <f t="shared" si="33"/>
        <v>955.2</v>
      </c>
      <c r="E123" s="75">
        <f t="shared" si="16"/>
        <v>159.2</v>
      </c>
      <c r="F123" s="75">
        <f t="shared" si="17"/>
        <v>26.533333333333335</v>
      </c>
      <c r="G123" s="75">
        <f t="shared" si="18"/>
        <v>15.92</v>
      </c>
      <c r="H123" s="75">
        <f t="shared" si="19"/>
        <v>5.306666666666667</v>
      </c>
      <c r="I123" s="75">
        <f t="shared" si="20"/>
        <v>1.3266666666666667</v>
      </c>
      <c r="J123" s="75">
        <f t="shared" si="21"/>
        <v>0.11055555555555556</v>
      </c>
      <c r="K123" s="250">
        <f t="shared" si="22"/>
        <v>3103</v>
      </c>
      <c r="L123" s="75">
        <f t="shared" si="34"/>
        <v>4964.8</v>
      </c>
      <c r="M123" s="75">
        <f t="shared" si="23"/>
        <v>827.4666666666667</v>
      </c>
      <c r="N123" s="75">
        <f t="shared" si="24"/>
        <v>137.9111111111111</v>
      </c>
      <c r="O123" s="75">
        <f t="shared" si="25"/>
        <v>82.74666666666667</v>
      </c>
      <c r="P123" s="75">
        <f t="shared" si="26"/>
        <v>27.58222222222222</v>
      </c>
      <c r="Q123" s="75">
        <f t="shared" si="27"/>
        <v>6.895555555555555</v>
      </c>
      <c r="R123" s="75">
        <f t="shared" si="28"/>
        <v>0.5746296296296296</v>
      </c>
    </row>
    <row r="124" spans="1:18" s="365" customFormat="1" ht="12" customHeight="1" thickBot="1">
      <c r="A124" s="553" t="s">
        <v>159</v>
      </c>
      <c r="B124" s="554"/>
      <c r="C124" s="361"/>
      <c r="D124" s="361"/>
      <c r="E124" s="361"/>
      <c r="F124" s="361"/>
      <c r="G124" s="361"/>
      <c r="H124" s="361"/>
      <c r="I124" s="361"/>
      <c r="J124" s="361"/>
      <c r="K124" s="361"/>
      <c r="L124" s="361"/>
      <c r="M124" s="361"/>
      <c r="N124" s="361"/>
      <c r="O124" s="361"/>
      <c r="P124" s="361"/>
      <c r="Q124" s="361"/>
      <c r="R124" s="361"/>
    </row>
    <row r="125" spans="1:18" ht="21" customHeight="1">
      <c r="A125" s="486" t="s">
        <v>367</v>
      </c>
      <c r="B125" s="49" t="s">
        <v>67</v>
      </c>
      <c r="C125" s="243">
        <f>Electricity_DataTraffic!N125</f>
        <v>597</v>
      </c>
      <c r="D125" s="71">
        <f>C125*8/$D$4</f>
        <v>955.2</v>
      </c>
      <c r="E125" s="71">
        <f t="shared" si="16"/>
        <v>159.2</v>
      </c>
      <c r="F125" s="71">
        <f t="shared" si="17"/>
        <v>26.533333333333335</v>
      </c>
      <c r="G125" s="71">
        <f t="shared" si="18"/>
        <v>15.92</v>
      </c>
      <c r="H125" s="71">
        <f t="shared" si="19"/>
        <v>5.306666666666667</v>
      </c>
      <c r="I125" s="71">
        <f t="shared" si="20"/>
        <v>1.3266666666666667</v>
      </c>
      <c r="J125" s="71">
        <f t="shared" si="21"/>
        <v>0.11055555555555556</v>
      </c>
      <c r="K125" s="243">
        <f t="shared" si="22"/>
        <v>597</v>
      </c>
      <c r="L125" s="71">
        <f>K125*8/$L$4</f>
        <v>955.2</v>
      </c>
      <c r="M125" s="71">
        <f t="shared" si="23"/>
        <v>159.2</v>
      </c>
      <c r="N125" s="71">
        <f t="shared" si="24"/>
        <v>26.533333333333335</v>
      </c>
      <c r="O125" s="71">
        <f t="shared" si="25"/>
        <v>15.92</v>
      </c>
      <c r="P125" s="71">
        <f t="shared" si="26"/>
        <v>5.306666666666667</v>
      </c>
      <c r="Q125" s="71">
        <f t="shared" si="27"/>
        <v>1.3266666666666667</v>
      </c>
      <c r="R125" s="71">
        <f t="shared" si="28"/>
        <v>0.11055555555555556</v>
      </c>
    </row>
    <row r="126" spans="1:18" ht="15">
      <c r="A126" s="487"/>
      <c r="B126" s="51" t="s">
        <v>68</v>
      </c>
      <c r="C126" s="244">
        <f>Electricity_DataTraffic!N126</f>
        <v>597</v>
      </c>
      <c r="D126" s="73">
        <f>C126*8/$D$4</f>
        <v>955.2</v>
      </c>
      <c r="E126" s="73">
        <f t="shared" si="16"/>
        <v>159.2</v>
      </c>
      <c r="F126" s="73">
        <f t="shared" si="17"/>
        <v>26.533333333333335</v>
      </c>
      <c r="G126" s="73">
        <f t="shared" si="18"/>
        <v>15.92</v>
      </c>
      <c r="H126" s="73">
        <f t="shared" si="19"/>
        <v>5.306666666666667</v>
      </c>
      <c r="I126" s="73">
        <f t="shared" si="20"/>
        <v>1.3266666666666667</v>
      </c>
      <c r="J126" s="73">
        <f t="shared" si="21"/>
        <v>0.11055555555555556</v>
      </c>
      <c r="K126" s="244">
        <f t="shared" si="22"/>
        <v>1194</v>
      </c>
      <c r="L126" s="73">
        <f>K126*8/$L$4</f>
        <v>1910.4</v>
      </c>
      <c r="M126" s="73">
        <f t="shared" si="23"/>
        <v>318.4</v>
      </c>
      <c r="N126" s="73">
        <f t="shared" si="24"/>
        <v>53.06666666666667</v>
      </c>
      <c r="O126" s="73">
        <f t="shared" si="25"/>
        <v>31.84</v>
      </c>
      <c r="P126" s="73">
        <f t="shared" si="26"/>
        <v>10.613333333333333</v>
      </c>
      <c r="Q126" s="73">
        <f t="shared" si="27"/>
        <v>2.6533333333333333</v>
      </c>
      <c r="R126" s="73">
        <f t="shared" si="28"/>
        <v>0.22111111111111112</v>
      </c>
    </row>
    <row r="127" spans="1:18" ht="15.75" thickBot="1">
      <c r="A127" s="488"/>
      <c r="B127" s="53" t="s">
        <v>69</v>
      </c>
      <c r="C127" s="250">
        <f>Electricity_DataTraffic!N127</f>
        <v>597</v>
      </c>
      <c r="D127" s="75">
        <f>C127*8/$D$4</f>
        <v>955.2</v>
      </c>
      <c r="E127" s="75">
        <f t="shared" si="16"/>
        <v>159.2</v>
      </c>
      <c r="F127" s="75">
        <f t="shared" si="17"/>
        <v>26.533333333333335</v>
      </c>
      <c r="G127" s="75">
        <f t="shared" si="18"/>
        <v>15.92</v>
      </c>
      <c r="H127" s="75">
        <f t="shared" si="19"/>
        <v>5.306666666666667</v>
      </c>
      <c r="I127" s="75">
        <f t="shared" si="20"/>
        <v>1.3266666666666667</v>
      </c>
      <c r="J127" s="75">
        <f t="shared" si="21"/>
        <v>0.11055555555555556</v>
      </c>
      <c r="K127" s="250">
        <f t="shared" si="22"/>
        <v>1791</v>
      </c>
      <c r="L127" s="75">
        <f>K127*8/$L$4</f>
        <v>2865.6</v>
      </c>
      <c r="M127" s="75">
        <f t="shared" si="23"/>
        <v>477.6</v>
      </c>
      <c r="N127" s="75">
        <f t="shared" si="24"/>
        <v>79.6</v>
      </c>
      <c r="O127" s="75">
        <f t="shared" si="25"/>
        <v>47.76</v>
      </c>
      <c r="P127" s="75">
        <f t="shared" si="26"/>
        <v>15.92</v>
      </c>
      <c r="Q127" s="75">
        <f t="shared" si="27"/>
        <v>3.98</v>
      </c>
      <c r="R127" s="75">
        <f t="shared" si="28"/>
        <v>0.33166666666666667</v>
      </c>
    </row>
    <row r="128" spans="1:18" ht="23.25" customHeight="1">
      <c r="A128" s="487" t="s">
        <v>304</v>
      </c>
      <c r="B128" s="68" t="s">
        <v>64</v>
      </c>
      <c r="C128" s="253">
        <f>Electricity_DataTraffic!N128</f>
        <v>597</v>
      </c>
      <c r="D128" s="87">
        <f>C128*8/$D$4</f>
        <v>955.2</v>
      </c>
      <c r="E128" s="87">
        <f t="shared" si="16"/>
        <v>159.2</v>
      </c>
      <c r="F128" s="87">
        <f t="shared" si="17"/>
        <v>26.533333333333335</v>
      </c>
      <c r="G128" s="87">
        <f t="shared" si="18"/>
        <v>15.92</v>
      </c>
      <c r="H128" s="87">
        <f t="shared" si="19"/>
        <v>5.306666666666667</v>
      </c>
      <c r="I128" s="87">
        <f t="shared" si="20"/>
        <v>1.3266666666666667</v>
      </c>
      <c r="J128" s="87">
        <f t="shared" si="21"/>
        <v>0.11055555555555556</v>
      </c>
      <c r="K128" s="253">
        <f>C128</f>
        <v>597</v>
      </c>
      <c r="L128" s="87">
        <f>K128*8/$L$4</f>
        <v>955.2</v>
      </c>
      <c r="M128" s="87">
        <f t="shared" si="23"/>
        <v>159.2</v>
      </c>
      <c r="N128" s="87">
        <f t="shared" si="24"/>
        <v>26.533333333333335</v>
      </c>
      <c r="O128" s="87">
        <f t="shared" si="25"/>
        <v>15.92</v>
      </c>
      <c r="P128" s="87">
        <f t="shared" si="26"/>
        <v>5.306666666666667</v>
      </c>
      <c r="Q128" s="87">
        <f t="shared" si="27"/>
        <v>1.3266666666666667</v>
      </c>
      <c r="R128" s="87">
        <f t="shared" si="28"/>
        <v>0.11055555555555556</v>
      </c>
    </row>
    <row r="129" spans="1:18" ht="21.75" thickBot="1">
      <c r="A129" s="488"/>
      <c r="B129" s="53" t="s">
        <v>66</v>
      </c>
      <c r="C129" s="250">
        <f>Electricity_DataTraffic!N129</f>
        <v>597</v>
      </c>
      <c r="D129" s="75">
        <f>C129*8/$D$4</f>
        <v>955.2</v>
      </c>
      <c r="E129" s="75">
        <f t="shared" si="16"/>
        <v>159.2</v>
      </c>
      <c r="F129" s="75">
        <f t="shared" si="17"/>
        <v>26.533333333333335</v>
      </c>
      <c r="G129" s="75">
        <f t="shared" si="18"/>
        <v>15.92</v>
      </c>
      <c r="H129" s="75">
        <f t="shared" si="19"/>
        <v>5.306666666666667</v>
      </c>
      <c r="I129" s="75">
        <f t="shared" si="20"/>
        <v>1.3266666666666667</v>
      </c>
      <c r="J129" s="75">
        <f t="shared" si="21"/>
        <v>0.11055555555555556</v>
      </c>
      <c r="K129" s="250">
        <f t="shared" si="22"/>
        <v>1194</v>
      </c>
      <c r="L129" s="75">
        <f>K129*8/$L$4</f>
        <v>1910.4</v>
      </c>
      <c r="M129" s="75">
        <f t="shared" si="23"/>
        <v>318.4</v>
      </c>
      <c r="N129" s="75">
        <f t="shared" si="24"/>
        <v>53.06666666666667</v>
      </c>
      <c r="O129" s="75">
        <f t="shared" si="25"/>
        <v>31.84</v>
      </c>
      <c r="P129" s="75">
        <f t="shared" si="26"/>
        <v>10.613333333333333</v>
      </c>
      <c r="Q129" s="75">
        <f t="shared" si="27"/>
        <v>2.6533333333333333</v>
      </c>
      <c r="R129" s="75">
        <f t="shared" si="28"/>
        <v>0.22111111111111112</v>
      </c>
    </row>
    <row r="130" spans="1:18" s="349" customFormat="1" ht="12.75" customHeight="1" thickBot="1">
      <c r="A130" s="392" t="s">
        <v>36</v>
      </c>
      <c r="B130" s="393"/>
      <c r="C130" s="359"/>
      <c r="D130" s="359"/>
      <c r="E130" s="359"/>
      <c r="F130" s="359"/>
      <c r="G130" s="359"/>
      <c r="H130" s="359"/>
      <c r="I130" s="359"/>
      <c r="J130" s="359"/>
      <c r="K130" s="359"/>
      <c r="L130" s="359"/>
      <c r="M130" s="359"/>
      <c r="N130" s="359"/>
      <c r="O130" s="359"/>
      <c r="P130" s="359"/>
      <c r="Q130" s="359"/>
      <c r="R130" s="359"/>
    </row>
    <row r="131" spans="1:18" ht="21.75" customHeight="1">
      <c r="A131" s="486" t="s">
        <v>305</v>
      </c>
      <c r="B131" s="37" t="s">
        <v>0</v>
      </c>
      <c r="C131" s="243">
        <f>Electricity_DataTraffic!N131</f>
        <v>597</v>
      </c>
      <c r="D131" s="71">
        <f>C131*8/$D$4</f>
        <v>955.2</v>
      </c>
      <c r="E131" s="71">
        <f t="shared" si="16"/>
        <v>159.2</v>
      </c>
      <c r="F131" s="71">
        <f t="shared" si="17"/>
        <v>26.533333333333335</v>
      </c>
      <c r="G131" s="71">
        <f t="shared" si="18"/>
        <v>15.92</v>
      </c>
      <c r="H131" s="71">
        <f t="shared" si="19"/>
        <v>5.306666666666667</v>
      </c>
      <c r="I131" s="71">
        <f t="shared" si="20"/>
        <v>1.3266666666666667</v>
      </c>
      <c r="J131" s="71">
        <f t="shared" si="21"/>
        <v>0.11055555555555556</v>
      </c>
      <c r="K131" s="243">
        <f t="shared" si="22"/>
        <v>597</v>
      </c>
      <c r="L131" s="71">
        <f>K131*8/$L$4</f>
        <v>955.2</v>
      </c>
      <c r="M131" s="71">
        <f t="shared" si="23"/>
        <v>159.2</v>
      </c>
      <c r="N131" s="71">
        <f t="shared" si="24"/>
        <v>26.533333333333335</v>
      </c>
      <c r="O131" s="71">
        <f t="shared" si="25"/>
        <v>15.92</v>
      </c>
      <c r="P131" s="71">
        <f t="shared" si="26"/>
        <v>5.306666666666667</v>
      </c>
      <c r="Q131" s="71">
        <f t="shared" si="27"/>
        <v>1.3266666666666667</v>
      </c>
      <c r="R131" s="71">
        <f t="shared" si="28"/>
        <v>0.11055555555555556</v>
      </c>
    </row>
    <row r="132" spans="1:18" ht="18" customHeight="1" thickBot="1">
      <c r="A132" s="488"/>
      <c r="B132" s="53" t="s">
        <v>25</v>
      </c>
      <c r="C132" s="250">
        <f>Electricity_DataTraffic!N132</f>
        <v>590</v>
      </c>
      <c r="D132" s="75">
        <f>C132*8/$D$4</f>
        <v>944</v>
      </c>
      <c r="E132" s="75">
        <f t="shared" si="16"/>
        <v>157.33333333333334</v>
      </c>
      <c r="F132" s="75">
        <f t="shared" si="17"/>
        <v>26.22222222222222</v>
      </c>
      <c r="G132" s="75">
        <f t="shared" si="18"/>
        <v>15.733333333333333</v>
      </c>
      <c r="H132" s="75">
        <f t="shared" si="19"/>
        <v>5.2444444444444445</v>
      </c>
      <c r="I132" s="75">
        <f t="shared" si="20"/>
        <v>1.3111111111111111</v>
      </c>
      <c r="J132" s="75">
        <f t="shared" si="21"/>
        <v>0.10925925925925926</v>
      </c>
      <c r="K132" s="250">
        <f t="shared" si="22"/>
        <v>1187</v>
      </c>
      <c r="L132" s="75">
        <f>K132*8/$L$4</f>
        <v>1899.2</v>
      </c>
      <c r="M132" s="75">
        <f t="shared" si="23"/>
        <v>316.53333333333336</v>
      </c>
      <c r="N132" s="75">
        <f t="shared" si="24"/>
        <v>52.75555555555555</v>
      </c>
      <c r="O132" s="75">
        <f t="shared" si="25"/>
        <v>31.653333333333332</v>
      </c>
      <c r="P132" s="75">
        <f t="shared" si="26"/>
        <v>10.551111111111112</v>
      </c>
      <c r="Q132" s="75">
        <f t="shared" si="27"/>
        <v>2.637777777777778</v>
      </c>
      <c r="R132" s="75">
        <f t="shared" si="28"/>
        <v>0.21981481481481482</v>
      </c>
    </row>
    <row r="133" spans="1:18" ht="15" customHeight="1">
      <c r="A133" s="486" t="s">
        <v>306</v>
      </c>
      <c r="B133" s="37" t="s">
        <v>0</v>
      </c>
      <c r="C133" s="253">
        <f>Electricity_DataTraffic!N133</f>
        <v>597</v>
      </c>
      <c r="D133" s="87">
        <f>C133*8/$D$4</f>
        <v>955.2</v>
      </c>
      <c r="E133" s="87">
        <f t="shared" si="16"/>
        <v>159.2</v>
      </c>
      <c r="F133" s="87">
        <f t="shared" si="17"/>
        <v>26.533333333333335</v>
      </c>
      <c r="G133" s="87">
        <f t="shared" si="18"/>
        <v>15.92</v>
      </c>
      <c r="H133" s="87">
        <f t="shared" si="19"/>
        <v>5.306666666666667</v>
      </c>
      <c r="I133" s="87">
        <f t="shared" si="20"/>
        <v>1.3266666666666667</v>
      </c>
      <c r="J133" s="87">
        <f t="shared" si="21"/>
        <v>0.11055555555555556</v>
      </c>
      <c r="K133" s="253">
        <f>C133</f>
        <v>597</v>
      </c>
      <c r="L133" s="87">
        <f>K133*8/$L$4</f>
        <v>955.2</v>
      </c>
      <c r="M133" s="87">
        <f t="shared" si="23"/>
        <v>159.2</v>
      </c>
      <c r="N133" s="87">
        <f t="shared" si="24"/>
        <v>26.533333333333335</v>
      </c>
      <c r="O133" s="87">
        <f t="shared" si="25"/>
        <v>15.92</v>
      </c>
      <c r="P133" s="87">
        <f t="shared" si="26"/>
        <v>5.306666666666667</v>
      </c>
      <c r="Q133" s="87">
        <f t="shared" si="27"/>
        <v>1.3266666666666667</v>
      </c>
      <c r="R133" s="87">
        <f t="shared" si="28"/>
        <v>0.11055555555555556</v>
      </c>
    </row>
    <row r="134" spans="1:18" ht="15">
      <c r="A134" s="487"/>
      <c r="B134" s="58" t="s">
        <v>25</v>
      </c>
      <c r="C134" s="244">
        <f>Electricity_DataTraffic!N134</f>
        <v>590</v>
      </c>
      <c r="D134" s="73">
        <f>C134*8/$D$4</f>
        <v>944</v>
      </c>
      <c r="E134" s="73">
        <f t="shared" si="16"/>
        <v>157.33333333333334</v>
      </c>
      <c r="F134" s="73">
        <f t="shared" si="17"/>
        <v>26.22222222222222</v>
      </c>
      <c r="G134" s="73">
        <f t="shared" si="18"/>
        <v>15.733333333333333</v>
      </c>
      <c r="H134" s="73">
        <f t="shared" si="19"/>
        <v>5.2444444444444445</v>
      </c>
      <c r="I134" s="73">
        <f t="shared" si="20"/>
        <v>1.3111111111111111</v>
      </c>
      <c r="J134" s="73">
        <f t="shared" si="21"/>
        <v>0.10925925925925926</v>
      </c>
      <c r="K134" s="244">
        <f t="shared" si="22"/>
        <v>1187</v>
      </c>
      <c r="L134" s="73">
        <f>K134*8/$L$4</f>
        <v>1899.2</v>
      </c>
      <c r="M134" s="73">
        <f t="shared" si="23"/>
        <v>316.53333333333336</v>
      </c>
      <c r="N134" s="73">
        <f t="shared" si="24"/>
        <v>52.75555555555555</v>
      </c>
      <c r="O134" s="73">
        <f t="shared" si="25"/>
        <v>31.653333333333332</v>
      </c>
      <c r="P134" s="73">
        <f t="shared" si="26"/>
        <v>10.551111111111112</v>
      </c>
      <c r="Q134" s="73">
        <f t="shared" si="27"/>
        <v>2.637777777777778</v>
      </c>
      <c r="R134" s="73">
        <f t="shared" si="28"/>
        <v>0.21981481481481482</v>
      </c>
    </row>
    <row r="135" spans="1:18" ht="15">
      <c r="A135" s="487"/>
      <c r="B135" s="58" t="s">
        <v>24</v>
      </c>
      <c r="C135" s="244">
        <f>Electricity_DataTraffic!N135</f>
        <v>597</v>
      </c>
      <c r="D135" s="73">
        <f>C135*8/$D$4</f>
        <v>955.2</v>
      </c>
      <c r="E135" s="73">
        <f t="shared" si="16"/>
        <v>159.2</v>
      </c>
      <c r="F135" s="73">
        <f t="shared" si="17"/>
        <v>26.533333333333335</v>
      </c>
      <c r="G135" s="73">
        <f t="shared" si="18"/>
        <v>15.92</v>
      </c>
      <c r="H135" s="73">
        <f t="shared" si="19"/>
        <v>5.306666666666667</v>
      </c>
      <c r="I135" s="73">
        <f t="shared" si="20"/>
        <v>1.3266666666666667</v>
      </c>
      <c r="J135" s="73">
        <f t="shared" si="21"/>
        <v>0.11055555555555556</v>
      </c>
      <c r="K135" s="244">
        <f t="shared" si="22"/>
        <v>1784</v>
      </c>
      <c r="L135" s="73">
        <f>K135*8/$L$4</f>
        <v>2854.4</v>
      </c>
      <c r="M135" s="73">
        <f t="shared" si="23"/>
        <v>475.73333333333335</v>
      </c>
      <c r="N135" s="73">
        <f t="shared" si="24"/>
        <v>79.28888888888889</v>
      </c>
      <c r="O135" s="73">
        <f t="shared" si="25"/>
        <v>47.57333333333333</v>
      </c>
      <c r="P135" s="73">
        <f t="shared" si="26"/>
        <v>15.857777777777779</v>
      </c>
      <c r="Q135" s="73">
        <f t="shared" si="27"/>
        <v>3.9644444444444447</v>
      </c>
      <c r="R135" s="73">
        <f t="shared" si="28"/>
        <v>0.33037037037037037</v>
      </c>
    </row>
    <row r="136" spans="1:18" ht="15">
      <c r="A136" s="487"/>
      <c r="B136" s="58" t="s">
        <v>104</v>
      </c>
      <c r="C136" s="244">
        <f>Electricity_DataTraffic!N136</f>
        <v>722</v>
      </c>
      <c r="D136" s="73">
        <f aca="true" t="shared" si="35" ref="D136:D198">C136*8/$D$4</f>
        <v>1155.2</v>
      </c>
      <c r="E136" s="73">
        <f aca="true" t="shared" si="36" ref="E136:E198">C136*8/$E$4</f>
        <v>192.53333333333333</v>
      </c>
      <c r="F136" s="73">
        <f aca="true" t="shared" si="37" ref="F136:F198">C136*8/$F$4</f>
        <v>32.08888888888889</v>
      </c>
      <c r="G136" s="73">
        <f aca="true" t="shared" si="38" ref="G136:G198">C136*8/$G$4</f>
        <v>19.253333333333334</v>
      </c>
      <c r="H136" s="73">
        <f aca="true" t="shared" si="39" ref="H136:H198">C136*8/$H$4</f>
        <v>6.417777777777777</v>
      </c>
      <c r="I136" s="73">
        <f aca="true" t="shared" si="40" ref="I136:I198">C136*8/$I$4</f>
        <v>1.6044444444444443</v>
      </c>
      <c r="J136" s="73">
        <f aca="true" t="shared" si="41" ref="J136:J198">C136*8/$J$4</f>
        <v>0.1337037037037037</v>
      </c>
      <c r="K136" s="244">
        <f aca="true" t="shared" si="42" ref="K136:K198">K135+C136</f>
        <v>2506</v>
      </c>
      <c r="L136" s="73">
        <f aca="true" t="shared" si="43" ref="L136:L198">K136*8/$L$4</f>
        <v>4009.6</v>
      </c>
      <c r="M136" s="73">
        <f aca="true" t="shared" si="44" ref="M136:M198">K136*8/$M$4</f>
        <v>668.2666666666667</v>
      </c>
      <c r="N136" s="73">
        <f aca="true" t="shared" si="45" ref="N136:N198">K136*8/$N$4</f>
        <v>111.37777777777778</v>
      </c>
      <c r="O136" s="73">
        <f aca="true" t="shared" si="46" ref="O136:O198">K136*8/$O$4</f>
        <v>66.82666666666667</v>
      </c>
      <c r="P136" s="73">
        <f aca="true" t="shared" si="47" ref="P136:P198">K136*8/$P$4</f>
        <v>22.275555555555556</v>
      </c>
      <c r="Q136" s="73">
        <f aca="true" t="shared" si="48" ref="Q136:Q198">K136*8/$Q$4</f>
        <v>5.568888888888889</v>
      </c>
      <c r="R136" s="73">
        <f aca="true" t="shared" si="49" ref="R136:R198">K136*8/$R$4</f>
        <v>0.4640740740740741</v>
      </c>
    </row>
    <row r="137" spans="1:18" ht="15.75" thickBot="1">
      <c r="A137" s="488"/>
      <c r="B137" s="53" t="s">
        <v>31</v>
      </c>
      <c r="C137" s="250">
        <f>Electricity_DataTraffic!N137</f>
        <v>597</v>
      </c>
      <c r="D137" s="75">
        <f t="shared" si="35"/>
        <v>955.2</v>
      </c>
      <c r="E137" s="75">
        <f t="shared" si="36"/>
        <v>159.2</v>
      </c>
      <c r="F137" s="75">
        <f t="shared" si="37"/>
        <v>26.533333333333335</v>
      </c>
      <c r="G137" s="75">
        <f t="shared" si="38"/>
        <v>15.92</v>
      </c>
      <c r="H137" s="75">
        <f t="shared" si="39"/>
        <v>5.306666666666667</v>
      </c>
      <c r="I137" s="75">
        <f t="shared" si="40"/>
        <v>1.3266666666666667</v>
      </c>
      <c r="J137" s="75">
        <f t="shared" si="41"/>
        <v>0.11055555555555556</v>
      </c>
      <c r="K137" s="250">
        <f t="shared" si="42"/>
        <v>3103</v>
      </c>
      <c r="L137" s="75">
        <f t="shared" si="43"/>
        <v>4964.8</v>
      </c>
      <c r="M137" s="75">
        <f t="shared" si="44"/>
        <v>827.4666666666667</v>
      </c>
      <c r="N137" s="75">
        <f t="shared" si="45"/>
        <v>137.9111111111111</v>
      </c>
      <c r="O137" s="75">
        <f t="shared" si="46"/>
        <v>82.74666666666667</v>
      </c>
      <c r="P137" s="75">
        <f t="shared" si="47"/>
        <v>27.58222222222222</v>
      </c>
      <c r="Q137" s="75">
        <f t="shared" si="48"/>
        <v>6.895555555555555</v>
      </c>
      <c r="R137" s="75">
        <f t="shared" si="49"/>
        <v>0.5746296296296296</v>
      </c>
    </row>
    <row r="138" spans="1:18" s="365" customFormat="1" ht="12.75" customHeight="1" thickBot="1">
      <c r="A138" s="390" t="s">
        <v>160</v>
      </c>
      <c r="B138" s="391"/>
      <c r="C138" s="361"/>
      <c r="D138" s="361"/>
      <c r="E138" s="361"/>
      <c r="F138" s="361"/>
      <c r="G138" s="361"/>
      <c r="H138" s="361"/>
      <c r="I138" s="361"/>
      <c r="J138" s="361"/>
      <c r="K138" s="361"/>
      <c r="L138" s="361"/>
      <c r="M138" s="361"/>
      <c r="N138" s="361"/>
      <c r="O138" s="361"/>
      <c r="P138" s="361"/>
      <c r="Q138" s="361"/>
      <c r="R138" s="361"/>
    </row>
    <row r="139" spans="1:18" ht="32.25" thickBot="1">
      <c r="A139" s="113" t="s">
        <v>307</v>
      </c>
      <c r="B139" s="277" t="s">
        <v>308</v>
      </c>
      <c r="C139" s="353">
        <f>Electricity_DataTraffic!N139</f>
        <v>597</v>
      </c>
      <c r="D139" s="142">
        <f t="shared" si="35"/>
        <v>955.2</v>
      </c>
      <c r="E139" s="142">
        <f t="shared" si="36"/>
        <v>159.2</v>
      </c>
      <c r="F139" s="142">
        <f t="shared" si="37"/>
        <v>26.533333333333335</v>
      </c>
      <c r="G139" s="142">
        <f t="shared" si="38"/>
        <v>15.92</v>
      </c>
      <c r="H139" s="142">
        <f t="shared" si="39"/>
        <v>5.306666666666667</v>
      </c>
      <c r="I139" s="142">
        <f t="shared" si="40"/>
        <v>1.3266666666666667</v>
      </c>
      <c r="J139" s="142">
        <f t="shared" si="41"/>
        <v>0.11055555555555556</v>
      </c>
      <c r="K139" s="353">
        <f t="shared" si="42"/>
        <v>597</v>
      </c>
      <c r="L139" s="142">
        <f t="shared" si="43"/>
        <v>955.2</v>
      </c>
      <c r="M139" s="142">
        <f t="shared" si="44"/>
        <v>159.2</v>
      </c>
      <c r="N139" s="142">
        <f t="shared" si="45"/>
        <v>26.533333333333335</v>
      </c>
      <c r="O139" s="142">
        <f t="shared" si="46"/>
        <v>15.92</v>
      </c>
      <c r="P139" s="142">
        <f t="shared" si="47"/>
        <v>5.306666666666667</v>
      </c>
      <c r="Q139" s="142">
        <f t="shared" si="48"/>
        <v>1.3266666666666667</v>
      </c>
      <c r="R139" s="142">
        <f t="shared" si="49"/>
        <v>0.11055555555555556</v>
      </c>
    </row>
    <row r="140" spans="1:18" s="349" customFormat="1" ht="12.75" customHeight="1" thickBot="1">
      <c r="A140" s="383" t="s">
        <v>36</v>
      </c>
      <c r="B140" s="358"/>
      <c r="C140" s="359"/>
      <c r="D140" s="359"/>
      <c r="E140" s="359"/>
      <c r="F140" s="359"/>
      <c r="G140" s="359"/>
      <c r="H140" s="359"/>
      <c r="I140" s="359"/>
      <c r="J140" s="359"/>
      <c r="K140" s="359"/>
      <c r="L140" s="359"/>
      <c r="M140" s="359"/>
      <c r="N140" s="359"/>
      <c r="O140" s="359"/>
      <c r="P140" s="359"/>
      <c r="Q140" s="359"/>
      <c r="R140" s="359"/>
    </row>
    <row r="141" spans="1:18" ht="12.75" customHeight="1">
      <c r="A141" s="486" t="s">
        <v>309</v>
      </c>
      <c r="B141" s="37" t="s">
        <v>0</v>
      </c>
      <c r="C141" s="243">
        <f>Electricity_DataTraffic!N141</f>
        <v>597</v>
      </c>
      <c r="D141" s="71">
        <f t="shared" si="35"/>
        <v>955.2</v>
      </c>
      <c r="E141" s="71">
        <f t="shared" si="36"/>
        <v>159.2</v>
      </c>
      <c r="F141" s="71">
        <f t="shared" si="37"/>
        <v>26.533333333333335</v>
      </c>
      <c r="G141" s="71">
        <f t="shared" si="38"/>
        <v>15.92</v>
      </c>
      <c r="H141" s="71">
        <f t="shared" si="39"/>
        <v>5.306666666666667</v>
      </c>
      <c r="I141" s="71">
        <f t="shared" si="40"/>
        <v>1.3266666666666667</v>
      </c>
      <c r="J141" s="71">
        <f t="shared" si="41"/>
        <v>0.11055555555555556</v>
      </c>
      <c r="K141" s="243">
        <f t="shared" si="42"/>
        <v>597</v>
      </c>
      <c r="L141" s="71">
        <f t="shared" si="43"/>
        <v>955.2</v>
      </c>
      <c r="M141" s="71">
        <f t="shared" si="44"/>
        <v>159.2</v>
      </c>
      <c r="N141" s="71">
        <f t="shared" si="45"/>
        <v>26.533333333333335</v>
      </c>
      <c r="O141" s="71">
        <f t="shared" si="46"/>
        <v>15.92</v>
      </c>
      <c r="P141" s="71">
        <f t="shared" si="47"/>
        <v>5.306666666666667</v>
      </c>
      <c r="Q141" s="71">
        <f t="shared" si="48"/>
        <v>1.3266666666666667</v>
      </c>
      <c r="R141" s="71">
        <f t="shared" si="49"/>
        <v>0.11055555555555556</v>
      </c>
    </row>
    <row r="142" spans="1:18" ht="15">
      <c r="A142" s="487"/>
      <c r="B142" s="58" t="s">
        <v>25</v>
      </c>
      <c r="C142" s="244">
        <f>Electricity_DataTraffic!N142</f>
        <v>590</v>
      </c>
      <c r="D142" s="73">
        <f t="shared" si="35"/>
        <v>944</v>
      </c>
      <c r="E142" s="73">
        <f t="shared" si="36"/>
        <v>157.33333333333334</v>
      </c>
      <c r="F142" s="73">
        <f t="shared" si="37"/>
        <v>26.22222222222222</v>
      </c>
      <c r="G142" s="73">
        <f t="shared" si="38"/>
        <v>15.733333333333333</v>
      </c>
      <c r="H142" s="73">
        <f t="shared" si="39"/>
        <v>5.2444444444444445</v>
      </c>
      <c r="I142" s="73">
        <f t="shared" si="40"/>
        <v>1.3111111111111111</v>
      </c>
      <c r="J142" s="73">
        <f t="shared" si="41"/>
        <v>0.10925925925925926</v>
      </c>
      <c r="K142" s="244">
        <f t="shared" si="42"/>
        <v>1187</v>
      </c>
      <c r="L142" s="73">
        <f t="shared" si="43"/>
        <v>1899.2</v>
      </c>
      <c r="M142" s="73">
        <f t="shared" si="44"/>
        <v>316.53333333333336</v>
      </c>
      <c r="N142" s="73">
        <f t="shared" si="45"/>
        <v>52.75555555555555</v>
      </c>
      <c r="O142" s="73">
        <f t="shared" si="46"/>
        <v>31.653333333333332</v>
      </c>
      <c r="P142" s="73">
        <f t="shared" si="47"/>
        <v>10.551111111111112</v>
      </c>
      <c r="Q142" s="73">
        <f t="shared" si="48"/>
        <v>2.637777777777778</v>
      </c>
      <c r="R142" s="73">
        <f t="shared" si="49"/>
        <v>0.21981481481481482</v>
      </c>
    </row>
    <row r="143" spans="1:18" ht="12.75" customHeight="1">
      <c r="A143" s="487"/>
      <c r="B143" s="58" t="s">
        <v>24</v>
      </c>
      <c r="C143" s="244">
        <f>Electricity_DataTraffic!N143</f>
        <v>597</v>
      </c>
      <c r="D143" s="73">
        <f t="shared" si="35"/>
        <v>955.2</v>
      </c>
      <c r="E143" s="73">
        <f t="shared" si="36"/>
        <v>159.2</v>
      </c>
      <c r="F143" s="73">
        <f t="shared" si="37"/>
        <v>26.533333333333335</v>
      </c>
      <c r="G143" s="73">
        <f t="shared" si="38"/>
        <v>15.92</v>
      </c>
      <c r="H143" s="73">
        <f t="shared" si="39"/>
        <v>5.306666666666667</v>
      </c>
      <c r="I143" s="73">
        <f t="shared" si="40"/>
        <v>1.3266666666666667</v>
      </c>
      <c r="J143" s="73">
        <f t="shared" si="41"/>
        <v>0.11055555555555556</v>
      </c>
      <c r="K143" s="244">
        <f t="shared" si="42"/>
        <v>1784</v>
      </c>
      <c r="L143" s="73">
        <f t="shared" si="43"/>
        <v>2854.4</v>
      </c>
      <c r="M143" s="73">
        <f t="shared" si="44"/>
        <v>475.73333333333335</v>
      </c>
      <c r="N143" s="73">
        <f t="shared" si="45"/>
        <v>79.28888888888889</v>
      </c>
      <c r="O143" s="73">
        <f t="shared" si="46"/>
        <v>47.57333333333333</v>
      </c>
      <c r="P143" s="73">
        <f t="shared" si="47"/>
        <v>15.857777777777779</v>
      </c>
      <c r="Q143" s="73">
        <f t="shared" si="48"/>
        <v>3.9644444444444447</v>
      </c>
      <c r="R143" s="73">
        <f t="shared" si="49"/>
        <v>0.33037037037037037</v>
      </c>
    </row>
    <row r="144" spans="1:18" ht="15">
      <c r="A144" s="487"/>
      <c r="B144" s="58" t="s">
        <v>104</v>
      </c>
      <c r="C144" s="244">
        <f>Electricity_DataTraffic!N144</f>
        <v>722</v>
      </c>
      <c r="D144" s="73">
        <f t="shared" si="35"/>
        <v>1155.2</v>
      </c>
      <c r="E144" s="73">
        <f t="shared" si="36"/>
        <v>192.53333333333333</v>
      </c>
      <c r="F144" s="73">
        <f t="shared" si="37"/>
        <v>32.08888888888889</v>
      </c>
      <c r="G144" s="73">
        <f t="shared" si="38"/>
        <v>19.253333333333334</v>
      </c>
      <c r="H144" s="73">
        <f t="shared" si="39"/>
        <v>6.417777777777777</v>
      </c>
      <c r="I144" s="73">
        <f t="shared" si="40"/>
        <v>1.6044444444444443</v>
      </c>
      <c r="J144" s="73">
        <f t="shared" si="41"/>
        <v>0.1337037037037037</v>
      </c>
      <c r="K144" s="244">
        <f t="shared" si="42"/>
        <v>2506</v>
      </c>
      <c r="L144" s="73">
        <f t="shared" si="43"/>
        <v>4009.6</v>
      </c>
      <c r="M144" s="73">
        <f t="shared" si="44"/>
        <v>668.2666666666667</v>
      </c>
      <c r="N144" s="73">
        <f t="shared" si="45"/>
        <v>111.37777777777778</v>
      </c>
      <c r="O144" s="73">
        <f t="shared" si="46"/>
        <v>66.82666666666667</v>
      </c>
      <c r="P144" s="73">
        <f t="shared" si="47"/>
        <v>22.275555555555556</v>
      </c>
      <c r="Q144" s="73">
        <f t="shared" si="48"/>
        <v>5.568888888888889</v>
      </c>
      <c r="R144" s="73">
        <f t="shared" si="49"/>
        <v>0.4640740740740741</v>
      </c>
    </row>
    <row r="145" spans="1:18" s="5" customFormat="1" ht="16.5" customHeight="1" thickBot="1">
      <c r="A145" s="488"/>
      <c r="B145" s="53" t="s">
        <v>31</v>
      </c>
      <c r="C145" s="250">
        <f>Electricity_DataTraffic!N145</f>
        <v>597</v>
      </c>
      <c r="D145" s="75">
        <f t="shared" si="35"/>
        <v>955.2</v>
      </c>
      <c r="E145" s="75">
        <f t="shared" si="36"/>
        <v>159.2</v>
      </c>
      <c r="F145" s="75">
        <f t="shared" si="37"/>
        <v>26.533333333333335</v>
      </c>
      <c r="G145" s="75">
        <f t="shared" si="38"/>
        <v>15.92</v>
      </c>
      <c r="H145" s="75">
        <f t="shared" si="39"/>
        <v>5.306666666666667</v>
      </c>
      <c r="I145" s="75">
        <f t="shared" si="40"/>
        <v>1.3266666666666667</v>
      </c>
      <c r="J145" s="75">
        <f t="shared" si="41"/>
        <v>0.11055555555555556</v>
      </c>
      <c r="K145" s="250">
        <f t="shared" si="42"/>
        <v>3103</v>
      </c>
      <c r="L145" s="75">
        <f t="shared" si="43"/>
        <v>4964.8</v>
      </c>
      <c r="M145" s="75">
        <f t="shared" si="44"/>
        <v>827.4666666666667</v>
      </c>
      <c r="N145" s="75">
        <f t="shared" si="45"/>
        <v>137.9111111111111</v>
      </c>
      <c r="O145" s="75">
        <f t="shared" si="46"/>
        <v>82.74666666666667</v>
      </c>
      <c r="P145" s="75">
        <f t="shared" si="47"/>
        <v>27.58222222222222</v>
      </c>
      <c r="Q145" s="75">
        <f t="shared" si="48"/>
        <v>6.895555555555555</v>
      </c>
      <c r="R145" s="75">
        <f t="shared" si="49"/>
        <v>0.5746296296296296</v>
      </c>
    </row>
    <row r="146" spans="1:18" ht="12.75" customHeight="1">
      <c r="A146" s="486" t="s">
        <v>311</v>
      </c>
      <c r="B146" s="37" t="s">
        <v>0</v>
      </c>
      <c r="C146" s="243">
        <f>Electricity_DataTraffic!N146</f>
        <v>597</v>
      </c>
      <c r="D146" s="71">
        <f t="shared" si="35"/>
        <v>955.2</v>
      </c>
      <c r="E146" s="71">
        <f t="shared" si="36"/>
        <v>159.2</v>
      </c>
      <c r="F146" s="71">
        <f t="shared" si="37"/>
        <v>26.533333333333335</v>
      </c>
      <c r="G146" s="71">
        <f t="shared" si="38"/>
        <v>15.92</v>
      </c>
      <c r="H146" s="71">
        <f t="shared" si="39"/>
        <v>5.306666666666667</v>
      </c>
      <c r="I146" s="71">
        <f t="shared" si="40"/>
        <v>1.3266666666666667</v>
      </c>
      <c r="J146" s="71">
        <f t="shared" si="41"/>
        <v>0.11055555555555556</v>
      </c>
      <c r="K146" s="243">
        <f>C146</f>
        <v>597</v>
      </c>
      <c r="L146" s="71">
        <f t="shared" si="43"/>
        <v>955.2</v>
      </c>
      <c r="M146" s="71">
        <f t="shared" si="44"/>
        <v>159.2</v>
      </c>
      <c r="N146" s="71">
        <f t="shared" si="45"/>
        <v>26.533333333333335</v>
      </c>
      <c r="O146" s="71">
        <f t="shared" si="46"/>
        <v>15.92</v>
      </c>
      <c r="P146" s="71">
        <f t="shared" si="47"/>
        <v>5.306666666666667</v>
      </c>
      <c r="Q146" s="71">
        <f t="shared" si="48"/>
        <v>1.3266666666666667</v>
      </c>
      <c r="R146" s="71">
        <f t="shared" si="49"/>
        <v>0.11055555555555556</v>
      </c>
    </row>
    <row r="147" spans="1:18" ht="15">
      <c r="A147" s="487"/>
      <c r="B147" s="58" t="s">
        <v>25</v>
      </c>
      <c r="C147" s="244">
        <f>Electricity_DataTraffic!N147</f>
        <v>590</v>
      </c>
      <c r="D147" s="73">
        <f t="shared" si="35"/>
        <v>944</v>
      </c>
      <c r="E147" s="73">
        <f t="shared" si="36"/>
        <v>157.33333333333334</v>
      </c>
      <c r="F147" s="73">
        <f t="shared" si="37"/>
        <v>26.22222222222222</v>
      </c>
      <c r="G147" s="73">
        <f t="shared" si="38"/>
        <v>15.733333333333333</v>
      </c>
      <c r="H147" s="73">
        <f t="shared" si="39"/>
        <v>5.2444444444444445</v>
      </c>
      <c r="I147" s="73">
        <f t="shared" si="40"/>
        <v>1.3111111111111111</v>
      </c>
      <c r="J147" s="73">
        <f t="shared" si="41"/>
        <v>0.10925925925925926</v>
      </c>
      <c r="K147" s="244">
        <f t="shared" si="42"/>
        <v>1187</v>
      </c>
      <c r="L147" s="73">
        <f t="shared" si="43"/>
        <v>1899.2</v>
      </c>
      <c r="M147" s="73">
        <f t="shared" si="44"/>
        <v>316.53333333333336</v>
      </c>
      <c r="N147" s="73">
        <f t="shared" si="45"/>
        <v>52.75555555555555</v>
      </c>
      <c r="O147" s="73">
        <f t="shared" si="46"/>
        <v>31.653333333333332</v>
      </c>
      <c r="P147" s="73">
        <f t="shared" si="47"/>
        <v>10.551111111111112</v>
      </c>
      <c r="Q147" s="73">
        <f t="shared" si="48"/>
        <v>2.637777777777778</v>
      </c>
      <c r="R147" s="73">
        <f t="shared" si="49"/>
        <v>0.21981481481481482</v>
      </c>
    </row>
    <row r="148" spans="1:18" ht="12.75" customHeight="1">
      <c r="A148" s="487"/>
      <c r="B148" s="58" t="s">
        <v>24</v>
      </c>
      <c r="C148" s="244">
        <f>Electricity_DataTraffic!N148</f>
        <v>597</v>
      </c>
      <c r="D148" s="73">
        <f t="shared" si="35"/>
        <v>955.2</v>
      </c>
      <c r="E148" s="73">
        <f t="shared" si="36"/>
        <v>159.2</v>
      </c>
      <c r="F148" s="73">
        <f t="shared" si="37"/>
        <v>26.533333333333335</v>
      </c>
      <c r="G148" s="73">
        <f t="shared" si="38"/>
        <v>15.92</v>
      </c>
      <c r="H148" s="73">
        <f t="shared" si="39"/>
        <v>5.306666666666667</v>
      </c>
      <c r="I148" s="73">
        <f t="shared" si="40"/>
        <v>1.3266666666666667</v>
      </c>
      <c r="J148" s="73">
        <f t="shared" si="41"/>
        <v>0.11055555555555556</v>
      </c>
      <c r="K148" s="244">
        <f t="shared" si="42"/>
        <v>1784</v>
      </c>
      <c r="L148" s="73">
        <f t="shared" si="43"/>
        <v>2854.4</v>
      </c>
      <c r="M148" s="73">
        <f t="shared" si="44"/>
        <v>475.73333333333335</v>
      </c>
      <c r="N148" s="73">
        <f t="shared" si="45"/>
        <v>79.28888888888889</v>
      </c>
      <c r="O148" s="73">
        <f t="shared" si="46"/>
        <v>47.57333333333333</v>
      </c>
      <c r="P148" s="73">
        <f t="shared" si="47"/>
        <v>15.857777777777779</v>
      </c>
      <c r="Q148" s="73">
        <f t="shared" si="48"/>
        <v>3.9644444444444447</v>
      </c>
      <c r="R148" s="73">
        <f t="shared" si="49"/>
        <v>0.33037037037037037</v>
      </c>
    </row>
    <row r="149" spans="1:18" ht="15">
      <c r="A149" s="487"/>
      <c r="B149" s="58" t="s">
        <v>104</v>
      </c>
      <c r="C149" s="244">
        <f>Electricity_DataTraffic!N149</f>
        <v>722</v>
      </c>
      <c r="D149" s="73">
        <f t="shared" si="35"/>
        <v>1155.2</v>
      </c>
      <c r="E149" s="73">
        <f t="shared" si="36"/>
        <v>192.53333333333333</v>
      </c>
      <c r="F149" s="73">
        <f t="shared" si="37"/>
        <v>32.08888888888889</v>
      </c>
      <c r="G149" s="73">
        <f t="shared" si="38"/>
        <v>19.253333333333334</v>
      </c>
      <c r="H149" s="73">
        <f t="shared" si="39"/>
        <v>6.417777777777777</v>
      </c>
      <c r="I149" s="73">
        <f t="shared" si="40"/>
        <v>1.6044444444444443</v>
      </c>
      <c r="J149" s="73">
        <f t="shared" si="41"/>
        <v>0.1337037037037037</v>
      </c>
      <c r="K149" s="244">
        <f t="shared" si="42"/>
        <v>2506</v>
      </c>
      <c r="L149" s="73">
        <f t="shared" si="43"/>
        <v>4009.6</v>
      </c>
      <c r="M149" s="73">
        <f t="shared" si="44"/>
        <v>668.2666666666667</v>
      </c>
      <c r="N149" s="73">
        <f t="shared" si="45"/>
        <v>111.37777777777778</v>
      </c>
      <c r="O149" s="73">
        <f t="shared" si="46"/>
        <v>66.82666666666667</v>
      </c>
      <c r="P149" s="73">
        <f t="shared" si="47"/>
        <v>22.275555555555556</v>
      </c>
      <c r="Q149" s="73">
        <f t="shared" si="48"/>
        <v>5.568888888888889</v>
      </c>
      <c r="R149" s="73">
        <f t="shared" si="49"/>
        <v>0.4640740740740741</v>
      </c>
    </row>
    <row r="150" spans="1:18" s="5" customFormat="1" ht="16.5" customHeight="1" thickBot="1">
      <c r="A150" s="488"/>
      <c r="B150" s="53" t="s">
        <v>31</v>
      </c>
      <c r="C150" s="250">
        <f>Electricity_DataTraffic!N150</f>
        <v>597</v>
      </c>
      <c r="D150" s="75">
        <f t="shared" si="35"/>
        <v>955.2</v>
      </c>
      <c r="E150" s="75">
        <f t="shared" si="36"/>
        <v>159.2</v>
      </c>
      <c r="F150" s="75">
        <f t="shared" si="37"/>
        <v>26.533333333333335</v>
      </c>
      <c r="G150" s="75">
        <f t="shared" si="38"/>
        <v>15.92</v>
      </c>
      <c r="H150" s="75">
        <f t="shared" si="39"/>
        <v>5.306666666666667</v>
      </c>
      <c r="I150" s="75">
        <f t="shared" si="40"/>
        <v>1.3266666666666667</v>
      </c>
      <c r="J150" s="75">
        <f t="shared" si="41"/>
        <v>0.11055555555555556</v>
      </c>
      <c r="K150" s="389">
        <f t="shared" si="42"/>
        <v>3103</v>
      </c>
      <c r="L150" s="75">
        <f t="shared" si="43"/>
        <v>4964.8</v>
      </c>
      <c r="M150" s="75">
        <f t="shared" si="44"/>
        <v>827.4666666666667</v>
      </c>
      <c r="N150" s="75">
        <f t="shared" si="45"/>
        <v>137.9111111111111</v>
      </c>
      <c r="O150" s="75">
        <f t="shared" si="46"/>
        <v>82.74666666666667</v>
      </c>
      <c r="P150" s="75">
        <f t="shared" si="47"/>
        <v>27.58222222222222</v>
      </c>
      <c r="Q150" s="75">
        <f t="shared" si="48"/>
        <v>6.895555555555555</v>
      </c>
      <c r="R150" s="75">
        <f t="shared" si="49"/>
        <v>0.5746296296296296</v>
      </c>
    </row>
    <row r="151" spans="1:18" s="365" customFormat="1" ht="12.75" customHeight="1" thickBot="1">
      <c r="A151" s="377" t="s">
        <v>161</v>
      </c>
      <c r="B151" s="378"/>
      <c r="C151" s="361"/>
      <c r="D151" s="361"/>
      <c r="E151" s="361"/>
      <c r="F151" s="361"/>
      <c r="G151" s="361"/>
      <c r="H151" s="361"/>
      <c r="I151" s="361"/>
      <c r="J151" s="361"/>
      <c r="K151" s="361"/>
      <c r="L151" s="361"/>
      <c r="M151" s="361"/>
      <c r="N151" s="361"/>
      <c r="O151" s="361"/>
      <c r="P151" s="361"/>
      <c r="Q151" s="361"/>
      <c r="R151" s="361"/>
    </row>
    <row r="152" spans="1:18" ht="28.5" customHeight="1" thickBot="1">
      <c r="A152" s="113" t="s">
        <v>312</v>
      </c>
      <c r="B152" s="267" t="s">
        <v>70</v>
      </c>
      <c r="C152" s="353">
        <f>Electricity_DataTraffic!N152</f>
        <v>597</v>
      </c>
      <c r="D152" s="142">
        <f t="shared" si="35"/>
        <v>955.2</v>
      </c>
      <c r="E152" s="142">
        <f t="shared" si="36"/>
        <v>159.2</v>
      </c>
      <c r="F152" s="142">
        <f t="shared" si="37"/>
        <v>26.533333333333335</v>
      </c>
      <c r="G152" s="142">
        <f t="shared" si="38"/>
        <v>15.92</v>
      </c>
      <c r="H152" s="142">
        <f t="shared" si="39"/>
        <v>5.306666666666667</v>
      </c>
      <c r="I152" s="142">
        <f t="shared" si="40"/>
        <v>1.3266666666666667</v>
      </c>
      <c r="J152" s="142">
        <f t="shared" si="41"/>
        <v>0.11055555555555556</v>
      </c>
      <c r="K152" s="395">
        <f t="shared" si="42"/>
        <v>597</v>
      </c>
      <c r="L152" s="142">
        <f t="shared" si="43"/>
        <v>955.2</v>
      </c>
      <c r="M152" s="142">
        <f t="shared" si="44"/>
        <v>159.2</v>
      </c>
      <c r="N152" s="142">
        <f t="shared" si="45"/>
        <v>26.533333333333335</v>
      </c>
      <c r="O152" s="142">
        <f t="shared" si="46"/>
        <v>15.92</v>
      </c>
      <c r="P152" s="142">
        <f t="shared" si="47"/>
        <v>5.306666666666667</v>
      </c>
      <c r="Q152" s="142">
        <f t="shared" si="48"/>
        <v>1.3266666666666667</v>
      </c>
      <c r="R152" s="142">
        <f t="shared" si="49"/>
        <v>0.11055555555555556</v>
      </c>
    </row>
    <row r="153" spans="1:18" s="349" customFormat="1" ht="12.75" customHeight="1" thickBot="1">
      <c r="A153" s="383" t="s">
        <v>36</v>
      </c>
      <c r="B153" s="358"/>
      <c r="C153" s="359"/>
      <c r="D153" s="359"/>
      <c r="E153" s="359"/>
      <c r="F153" s="359"/>
      <c r="G153" s="359"/>
      <c r="H153" s="359"/>
      <c r="I153" s="359"/>
      <c r="J153" s="359"/>
      <c r="K153" s="359"/>
      <c r="L153" s="359"/>
      <c r="M153" s="359"/>
      <c r="N153" s="359"/>
      <c r="O153" s="359"/>
      <c r="P153" s="359"/>
      <c r="Q153" s="359"/>
      <c r="R153" s="359"/>
    </row>
    <row r="154" spans="1:18" ht="12.75" customHeight="1">
      <c r="A154" s="486" t="s">
        <v>313</v>
      </c>
      <c r="B154" s="37" t="s">
        <v>0</v>
      </c>
      <c r="C154" s="243">
        <f>Electricity_DataTraffic!N154</f>
        <v>597</v>
      </c>
      <c r="D154" s="71">
        <f t="shared" si="35"/>
        <v>955.2</v>
      </c>
      <c r="E154" s="71">
        <f t="shared" si="36"/>
        <v>159.2</v>
      </c>
      <c r="F154" s="71">
        <f t="shared" si="37"/>
        <v>26.533333333333335</v>
      </c>
      <c r="G154" s="71">
        <f t="shared" si="38"/>
        <v>15.92</v>
      </c>
      <c r="H154" s="71">
        <f t="shared" si="39"/>
        <v>5.306666666666667</v>
      </c>
      <c r="I154" s="71">
        <f t="shared" si="40"/>
        <v>1.3266666666666667</v>
      </c>
      <c r="J154" s="71">
        <f t="shared" si="41"/>
        <v>0.11055555555555556</v>
      </c>
      <c r="K154" s="243">
        <f t="shared" si="42"/>
        <v>597</v>
      </c>
      <c r="L154" s="71">
        <f t="shared" si="43"/>
        <v>955.2</v>
      </c>
      <c r="M154" s="71">
        <f t="shared" si="44"/>
        <v>159.2</v>
      </c>
      <c r="N154" s="71">
        <f t="shared" si="45"/>
        <v>26.533333333333335</v>
      </c>
      <c r="O154" s="71">
        <f t="shared" si="46"/>
        <v>15.92</v>
      </c>
      <c r="P154" s="71">
        <f t="shared" si="47"/>
        <v>5.306666666666667</v>
      </c>
      <c r="Q154" s="71">
        <f t="shared" si="48"/>
        <v>1.3266666666666667</v>
      </c>
      <c r="R154" s="71">
        <f t="shared" si="49"/>
        <v>0.11055555555555556</v>
      </c>
    </row>
    <row r="155" spans="1:18" ht="15">
      <c r="A155" s="487"/>
      <c r="B155" s="58" t="s">
        <v>25</v>
      </c>
      <c r="C155" s="244">
        <f>Electricity_DataTraffic!N155</f>
        <v>590</v>
      </c>
      <c r="D155" s="73">
        <f t="shared" si="35"/>
        <v>944</v>
      </c>
      <c r="E155" s="73">
        <f t="shared" si="36"/>
        <v>157.33333333333334</v>
      </c>
      <c r="F155" s="73">
        <f t="shared" si="37"/>
        <v>26.22222222222222</v>
      </c>
      <c r="G155" s="73">
        <f t="shared" si="38"/>
        <v>15.733333333333333</v>
      </c>
      <c r="H155" s="73">
        <f t="shared" si="39"/>
        <v>5.2444444444444445</v>
      </c>
      <c r="I155" s="73">
        <f t="shared" si="40"/>
        <v>1.3111111111111111</v>
      </c>
      <c r="J155" s="73">
        <f t="shared" si="41"/>
        <v>0.10925925925925926</v>
      </c>
      <c r="K155" s="244">
        <f t="shared" si="42"/>
        <v>1187</v>
      </c>
      <c r="L155" s="73">
        <f t="shared" si="43"/>
        <v>1899.2</v>
      </c>
      <c r="M155" s="73">
        <f t="shared" si="44"/>
        <v>316.53333333333336</v>
      </c>
      <c r="N155" s="73">
        <f t="shared" si="45"/>
        <v>52.75555555555555</v>
      </c>
      <c r="O155" s="73">
        <f t="shared" si="46"/>
        <v>31.653333333333332</v>
      </c>
      <c r="P155" s="73">
        <f t="shared" si="47"/>
        <v>10.551111111111112</v>
      </c>
      <c r="Q155" s="73">
        <f t="shared" si="48"/>
        <v>2.637777777777778</v>
      </c>
      <c r="R155" s="73">
        <f t="shared" si="49"/>
        <v>0.21981481481481482</v>
      </c>
    </row>
    <row r="156" spans="1:18" ht="15">
      <c r="A156" s="487"/>
      <c r="B156" s="58" t="s">
        <v>24</v>
      </c>
      <c r="C156" s="244">
        <f>Electricity_DataTraffic!N156</f>
        <v>597</v>
      </c>
      <c r="D156" s="73">
        <f t="shared" si="35"/>
        <v>955.2</v>
      </c>
      <c r="E156" s="73">
        <f t="shared" si="36"/>
        <v>159.2</v>
      </c>
      <c r="F156" s="73">
        <f t="shared" si="37"/>
        <v>26.533333333333335</v>
      </c>
      <c r="G156" s="73">
        <f t="shared" si="38"/>
        <v>15.92</v>
      </c>
      <c r="H156" s="73">
        <f t="shared" si="39"/>
        <v>5.306666666666667</v>
      </c>
      <c r="I156" s="73">
        <f t="shared" si="40"/>
        <v>1.3266666666666667</v>
      </c>
      <c r="J156" s="73">
        <f t="shared" si="41"/>
        <v>0.11055555555555556</v>
      </c>
      <c r="K156" s="244">
        <f t="shared" si="42"/>
        <v>1784</v>
      </c>
      <c r="L156" s="73">
        <f t="shared" si="43"/>
        <v>2854.4</v>
      </c>
      <c r="M156" s="73">
        <f t="shared" si="44"/>
        <v>475.73333333333335</v>
      </c>
      <c r="N156" s="73">
        <f t="shared" si="45"/>
        <v>79.28888888888889</v>
      </c>
      <c r="O156" s="73">
        <f t="shared" si="46"/>
        <v>47.57333333333333</v>
      </c>
      <c r="P156" s="73">
        <f t="shared" si="47"/>
        <v>15.857777777777779</v>
      </c>
      <c r="Q156" s="73">
        <f t="shared" si="48"/>
        <v>3.9644444444444447</v>
      </c>
      <c r="R156" s="73">
        <f t="shared" si="49"/>
        <v>0.33037037037037037</v>
      </c>
    </row>
    <row r="157" spans="1:18" ht="15">
      <c r="A157" s="487"/>
      <c r="B157" s="58" t="s">
        <v>104</v>
      </c>
      <c r="C157" s="244">
        <f>Electricity_DataTraffic!N157</f>
        <v>722</v>
      </c>
      <c r="D157" s="73">
        <f t="shared" si="35"/>
        <v>1155.2</v>
      </c>
      <c r="E157" s="73">
        <f t="shared" si="36"/>
        <v>192.53333333333333</v>
      </c>
      <c r="F157" s="73">
        <f t="shared" si="37"/>
        <v>32.08888888888889</v>
      </c>
      <c r="G157" s="73">
        <f t="shared" si="38"/>
        <v>19.253333333333334</v>
      </c>
      <c r="H157" s="73">
        <f t="shared" si="39"/>
        <v>6.417777777777777</v>
      </c>
      <c r="I157" s="73">
        <f t="shared" si="40"/>
        <v>1.6044444444444443</v>
      </c>
      <c r="J157" s="73">
        <f t="shared" si="41"/>
        <v>0.1337037037037037</v>
      </c>
      <c r="K157" s="244">
        <f t="shared" si="42"/>
        <v>2506</v>
      </c>
      <c r="L157" s="73">
        <f t="shared" si="43"/>
        <v>4009.6</v>
      </c>
      <c r="M157" s="73">
        <f t="shared" si="44"/>
        <v>668.2666666666667</v>
      </c>
      <c r="N157" s="73">
        <f t="shared" si="45"/>
        <v>111.37777777777778</v>
      </c>
      <c r="O157" s="73">
        <f t="shared" si="46"/>
        <v>66.82666666666667</v>
      </c>
      <c r="P157" s="73">
        <f t="shared" si="47"/>
        <v>22.275555555555556</v>
      </c>
      <c r="Q157" s="73">
        <f t="shared" si="48"/>
        <v>5.568888888888889</v>
      </c>
      <c r="R157" s="73">
        <f t="shared" si="49"/>
        <v>0.4640740740740741</v>
      </c>
    </row>
    <row r="158" spans="1:18" s="5" customFormat="1" ht="15.75" customHeight="1" thickBot="1">
      <c r="A158" s="488"/>
      <c r="B158" s="53" t="s">
        <v>31</v>
      </c>
      <c r="C158" s="250">
        <f>Electricity_DataTraffic!N158</f>
        <v>597</v>
      </c>
      <c r="D158" s="75">
        <f t="shared" si="35"/>
        <v>955.2</v>
      </c>
      <c r="E158" s="75">
        <f t="shared" si="36"/>
        <v>159.2</v>
      </c>
      <c r="F158" s="75">
        <f t="shared" si="37"/>
        <v>26.533333333333335</v>
      </c>
      <c r="G158" s="75">
        <f t="shared" si="38"/>
        <v>15.92</v>
      </c>
      <c r="H158" s="75">
        <f t="shared" si="39"/>
        <v>5.306666666666667</v>
      </c>
      <c r="I158" s="75">
        <f t="shared" si="40"/>
        <v>1.3266666666666667</v>
      </c>
      <c r="J158" s="75">
        <f t="shared" si="41"/>
        <v>0.11055555555555556</v>
      </c>
      <c r="K158" s="389">
        <f t="shared" si="42"/>
        <v>3103</v>
      </c>
      <c r="L158" s="75">
        <f t="shared" si="43"/>
        <v>4964.8</v>
      </c>
      <c r="M158" s="75">
        <f t="shared" si="44"/>
        <v>827.4666666666667</v>
      </c>
      <c r="N158" s="75">
        <f t="shared" si="45"/>
        <v>137.9111111111111</v>
      </c>
      <c r="O158" s="75">
        <f t="shared" si="46"/>
        <v>82.74666666666667</v>
      </c>
      <c r="P158" s="75">
        <f t="shared" si="47"/>
        <v>27.58222222222222</v>
      </c>
      <c r="Q158" s="75">
        <f t="shared" si="48"/>
        <v>6.895555555555555</v>
      </c>
      <c r="R158" s="75">
        <f t="shared" si="49"/>
        <v>0.5746296296296296</v>
      </c>
    </row>
    <row r="159" spans="1:18" ht="12.75" customHeight="1">
      <c r="A159" s="487" t="s">
        <v>311</v>
      </c>
      <c r="B159" s="28" t="s">
        <v>0</v>
      </c>
      <c r="C159" s="253">
        <f>Electricity_DataTraffic!N159</f>
        <v>597</v>
      </c>
      <c r="D159" s="87">
        <f t="shared" si="35"/>
        <v>955.2</v>
      </c>
      <c r="E159" s="87">
        <f t="shared" si="36"/>
        <v>159.2</v>
      </c>
      <c r="F159" s="87">
        <f t="shared" si="37"/>
        <v>26.533333333333335</v>
      </c>
      <c r="G159" s="87">
        <f t="shared" si="38"/>
        <v>15.92</v>
      </c>
      <c r="H159" s="87">
        <f t="shared" si="39"/>
        <v>5.306666666666667</v>
      </c>
      <c r="I159" s="87">
        <f t="shared" si="40"/>
        <v>1.3266666666666667</v>
      </c>
      <c r="J159" s="87">
        <f t="shared" si="41"/>
        <v>0.11055555555555556</v>
      </c>
      <c r="K159" s="253">
        <f>C159</f>
        <v>597</v>
      </c>
      <c r="L159" s="87">
        <f t="shared" si="43"/>
        <v>955.2</v>
      </c>
      <c r="M159" s="87">
        <f t="shared" si="44"/>
        <v>159.2</v>
      </c>
      <c r="N159" s="87">
        <f t="shared" si="45"/>
        <v>26.533333333333335</v>
      </c>
      <c r="O159" s="87">
        <f t="shared" si="46"/>
        <v>15.92</v>
      </c>
      <c r="P159" s="87">
        <f t="shared" si="47"/>
        <v>5.306666666666667</v>
      </c>
      <c r="Q159" s="87">
        <f t="shared" si="48"/>
        <v>1.3266666666666667</v>
      </c>
      <c r="R159" s="87">
        <f t="shared" si="49"/>
        <v>0.11055555555555556</v>
      </c>
    </row>
    <row r="160" spans="1:18" ht="15">
      <c r="A160" s="487"/>
      <c r="B160" s="58" t="s">
        <v>25</v>
      </c>
      <c r="C160" s="244">
        <f>Electricity_DataTraffic!N160</f>
        <v>590</v>
      </c>
      <c r="D160" s="73">
        <f t="shared" si="35"/>
        <v>944</v>
      </c>
      <c r="E160" s="73">
        <f t="shared" si="36"/>
        <v>157.33333333333334</v>
      </c>
      <c r="F160" s="73">
        <f t="shared" si="37"/>
        <v>26.22222222222222</v>
      </c>
      <c r="G160" s="73">
        <f t="shared" si="38"/>
        <v>15.733333333333333</v>
      </c>
      <c r="H160" s="73">
        <f t="shared" si="39"/>
        <v>5.2444444444444445</v>
      </c>
      <c r="I160" s="73">
        <f t="shared" si="40"/>
        <v>1.3111111111111111</v>
      </c>
      <c r="J160" s="73">
        <f t="shared" si="41"/>
        <v>0.10925925925925926</v>
      </c>
      <c r="K160" s="244">
        <f t="shared" si="42"/>
        <v>1187</v>
      </c>
      <c r="L160" s="73">
        <f t="shared" si="43"/>
        <v>1899.2</v>
      </c>
      <c r="M160" s="73">
        <f t="shared" si="44"/>
        <v>316.53333333333336</v>
      </c>
      <c r="N160" s="73">
        <f t="shared" si="45"/>
        <v>52.75555555555555</v>
      </c>
      <c r="O160" s="73">
        <f t="shared" si="46"/>
        <v>31.653333333333332</v>
      </c>
      <c r="P160" s="73">
        <f t="shared" si="47"/>
        <v>10.551111111111112</v>
      </c>
      <c r="Q160" s="73">
        <f t="shared" si="48"/>
        <v>2.637777777777778</v>
      </c>
      <c r="R160" s="73">
        <f t="shared" si="49"/>
        <v>0.21981481481481482</v>
      </c>
    </row>
    <row r="161" spans="1:18" ht="15">
      <c r="A161" s="487"/>
      <c r="B161" s="58" t="s">
        <v>24</v>
      </c>
      <c r="C161" s="244">
        <f>Electricity_DataTraffic!N161</f>
        <v>597</v>
      </c>
      <c r="D161" s="73">
        <f t="shared" si="35"/>
        <v>955.2</v>
      </c>
      <c r="E161" s="73">
        <f t="shared" si="36"/>
        <v>159.2</v>
      </c>
      <c r="F161" s="73">
        <f t="shared" si="37"/>
        <v>26.533333333333335</v>
      </c>
      <c r="G161" s="73">
        <f t="shared" si="38"/>
        <v>15.92</v>
      </c>
      <c r="H161" s="73">
        <f t="shared" si="39"/>
        <v>5.306666666666667</v>
      </c>
      <c r="I161" s="73">
        <f t="shared" si="40"/>
        <v>1.3266666666666667</v>
      </c>
      <c r="J161" s="73">
        <f t="shared" si="41"/>
        <v>0.11055555555555556</v>
      </c>
      <c r="K161" s="244">
        <f t="shared" si="42"/>
        <v>1784</v>
      </c>
      <c r="L161" s="73">
        <f t="shared" si="43"/>
        <v>2854.4</v>
      </c>
      <c r="M161" s="73">
        <f t="shared" si="44"/>
        <v>475.73333333333335</v>
      </c>
      <c r="N161" s="73">
        <f t="shared" si="45"/>
        <v>79.28888888888889</v>
      </c>
      <c r="O161" s="73">
        <f t="shared" si="46"/>
        <v>47.57333333333333</v>
      </c>
      <c r="P161" s="73">
        <f t="shared" si="47"/>
        <v>15.857777777777779</v>
      </c>
      <c r="Q161" s="73">
        <f t="shared" si="48"/>
        <v>3.9644444444444447</v>
      </c>
      <c r="R161" s="73">
        <f t="shared" si="49"/>
        <v>0.33037037037037037</v>
      </c>
    </row>
    <row r="162" spans="1:18" ht="15">
      <c r="A162" s="487"/>
      <c r="B162" s="58" t="s">
        <v>104</v>
      </c>
      <c r="C162" s="244">
        <f>Electricity_DataTraffic!N162</f>
        <v>722</v>
      </c>
      <c r="D162" s="73">
        <f t="shared" si="35"/>
        <v>1155.2</v>
      </c>
      <c r="E162" s="73">
        <f t="shared" si="36"/>
        <v>192.53333333333333</v>
      </c>
      <c r="F162" s="73">
        <f t="shared" si="37"/>
        <v>32.08888888888889</v>
      </c>
      <c r="G162" s="73">
        <f t="shared" si="38"/>
        <v>19.253333333333334</v>
      </c>
      <c r="H162" s="73">
        <f t="shared" si="39"/>
        <v>6.417777777777777</v>
      </c>
      <c r="I162" s="73">
        <f t="shared" si="40"/>
        <v>1.6044444444444443</v>
      </c>
      <c r="J162" s="73">
        <f t="shared" si="41"/>
        <v>0.1337037037037037</v>
      </c>
      <c r="K162" s="244">
        <f t="shared" si="42"/>
        <v>2506</v>
      </c>
      <c r="L162" s="73">
        <f t="shared" si="43"/>
        <v>4009.6</v>
      </c>
      <c r="M162" s="73">
        <f t="shared" si="44"/>
        <v>668.2666666666667</v>
      </c>
      <c r="N162" s="73">
        <f t="shared" si="45"/>
        <v>111.37777777777778</v>
      </c>
      <c r="O162" s="73">
        <f t="shared" si="46"/>
        <v>66.82666666666667</v>
      </c>
      <c r="P162" s="73">
        <f t="shared" si="47"/>
        <v>22.275555555555556</v>
      </c>
      <c r="Q162" s="73">
        <f t="shared" si="48"/>
        <v>5.568888888888889</v>
      </c>
      <c r="R162" s="73">
        <f t="shared" si="49"/>
        <v>0.4640740740740741</v>
      </c>
    </row>
    <row r="163" spans="1:18" s="5" customFormat="1" ht="15.75" customHeight="1" thickBot="1">
      <c r="A163" s="487"/>
      <c r="B163" s="58" t="s">
        <v>31</v>
      </c>
      <c r="C163" s="251">
        <f>Electricity_DataTraffic!N163</f>
        <v>597</v>
      </c>
      <c r="D163" s="81">
        <f t="shared" si="35"/>
        <v>955.2</v>
      </c>
      <c r="E163" s="81">
        <f t="shared" si="36"/>
        <v>159.2</v>
      </c>
      <c r="F163" s="81">
        <f t="shared" si="37"/>
        <v>26.533333333333335</v>
      </c>
      <c r="G163" s="81">
        <f t="shared" si="38"/>
        <v>15.92</v>
      </c>
      <c r="H163" s="81">
        <f t="shared" si="39"/>
        <v>5.306666666666667</v>
      </c>
      <c r="I163" s="81">
        <f t="shared" si="40"/>
        <v>1.3266666666666667</v>
      </c>
      <c r="J163" s="81">
        <f t="shared" si="41"/>
        <v>0.11055555555555556</v>
      </c>
      <c r="K163" s="370">
        <f t="shared" si="42"/>
        <v>3103</v>
      </c>
      <c r="L163" s="81">
        <f t="shared" si="43"/>
        <v>4964.8</v>
      </c>
      <c r="M163" s="81">
        <f t="shared" si="44"/>
        <v>827.4666666666667</v>
      </c>
      <c r="N163" s="81">
        <f t="shared" si="45"/>
        <v>137.9111111111111</v>
      </c>
      <c r="O163" s="81">
        <f t="shared" si="46"/>
        <v>82.74666666666667</v>
      </c>
      <c r="P163" s="81">
        <f t="shared" si="47"/>
        <v>27.58222222222222</v>
      </c>
      <c r="Q163" s="81">
        <f t="shared" si="48"/>
        <v>6.895555555555555</v>
      </c>
      <c r="R163" s="81">
        <f t="shared" si="49"/>
        <v>0.5746296296296296</v>
      </c>
    </row>
    <row r="164" spans="1:18" s="365" customFormat="1" ht="15.75" customHeight="1" thickBot="1">
      <c r="A164" s="363" t="s">
        <v>162</v>
      </c>
      <c r="B164" s="364"/>
      <c r="C164" s="382"/>
      <c r="D164" s="382"/>
      <c r="E164" s="382"/>
      <c r="F164" s="382"/>
      <c r="G164" s="382"/>
      <c r="H164" s="382"/>
      <c r="I164" s="382"/>
      <c r="J164" s="382"/>
      <c r="K164" s="382"/>
      <c r="L164" s="382"/>
      <c r="M164" s="382"/>
      <c r="N164" s="382"/>
      <c r="O164" s="382"/>
      <c r="P164" s="382"/>
      <c r="Q164" s="382"/>
      <c r="R164" s="382"/>
    </row>
    <row r="165" spans="1:18" ht="32.25" thickBot="1">
      <c r="A165" s="394" t="s">
        <v>314</v>
      </c>
      <c r="B165" s="266" t="s">
        <v>272</v>
      </c>
      <c r="C165" s="353">
        <f>Electricity_DataTraffic!N165</f>
        <v>597</v>
      </c>
      <c r="D165" s="142">
        <f t="shared" si="35"/>
        <v>955.2</v>
      </c>
      <c r="E165" s="142">
        <f t="shared" si="36"/>
        <v>159.2</v>
      </c>
      <c r="F165" s="142">
        <f t="shared" si="37"/>
        <v>26.533333333333335</v>
      </c>
      <c r="G165" s="142">
        <f t="shared" si="38"/>
        <v>15.92</v>
      </c>
      <c r="H165" s="142">
        <f t="shared" si="39"/>
        <v>5.306666666666667</v>
      </c>
      <c r="I165" s="142">
        <f t="shared" si="40"/>
        <v>1.3266666666666667</v>
      </c>
      <c r="J165" s="142">
        <f t="shared" si="41"/>
        <v>0.11055555555555556</v>
      </c>
      <c r="K165" s="353">
        <f t="shared" si="42"/>
        <v>597</v>
      </c>
      <c r="L165" s="142">
        <f t="shared" si="43"/>
        <v>955.2</v>
      </c>
      <c r="M165" s="142">
        <f t="shared" si="44"/>
        <v>159.2</v>
      </c>
      <c r="N165" s="142">
        <f t="shared" si="45"/>
        <v>26.533333333333335</v>
      </c>
      <c r="O165" s="142">
        <f t="shared" si="46"/>
        <v>15.92</v>
      </c>
      <c r="P165" s="142">
        <f t="shared" si="47"/>
        <v>5.306666666666667</v>
      </c>
      <c r="Q165" s="142">
        <f t="shared" si="48"/>
        <v>1.3266666666666667</v>
      </c>
      <c r="R165" s="142">
        <f t="shared" si="49"/>
        <v>0.11055555555555556</v>
      </c>
    </row>
    <row r="166" spans="1:18" ht="21.75" thickBot="1">
      <c r="A166" s="113" t="s">
        <v>315</v>
      </c>
      <c r="B166" s="281" t="s">
        <v>74</v>
      </c>
      <c r="C166" s="353">
        <f>Electricity_DataTraffic!N166</f>
        <v>564</v>
      </c>
      <c r="D166" s="142">
        <f t="shared" si="35"/>
        <v>902.4</v>
      </c>
      <c r="E166" s="142">
        <f t="shared" si="36"/>
        <v>150.4</v>
      </c>
      <c r="F166" s="142">
        <f t="shared" si="37"/>
        <v>25.066666666666666</v>
      </c>
      <c r="G166" s="142">
        <f t="shared" si="38"/>
        <v>15.04</v>
      </c>
      <c r="H166" s="142">
        <f t="shared" si="39"/>
        <v>5.013333333333334</v>
      </c>
      <c r="I166" s="142">
        <f t="shared" si="40"/>
        <v>1.2533333333333334</v>
      </c>
      <c r="J166" s="142">
        <f t="shared" si="41"/>
        <v>0.10444444444444445</v>
      </c>
      <c r="K166" s="353">
        <f t="shared" si="42"/>
        <v>1161</v>
      </c>
      <c r="L166" s="142">
        <f t="shared" si="43"/>
        <v>1857.6</v>
      </c>
      <c r="M166" s="142">
        <f t="shared" si="44"/>
        <v>309.6</v>
      </c>
      <c r="N166" s="142">
        <f t="shared" si="45"/>
        <v>51.6</v>
      </c>
      <c r="O166" s="142">
        <f t="shared" si="46"/>
        <v>30.96</v>
      </c>
      <c r="P166" s="142">
        <f t="shared" si="47"/>
        <v>10.32</v>
      </c>
      <c r="Q166" s="142">
        <f t="shared" si="48"/>
        <v>2.58</v>
      </c>
      <c r="R166" s="142">
        <f t="shared" si="49"/>
        <v>0.215</v>
      </c>
    </row>
    <row r="167" spans="1:18" s="349" customFormat="1" ht="15.75" thickBot="1">
      <c r="A167" s="383" t="s">
        <v>36</v>
      </c>
      <c r="B167" s="358"/>
      <c r="C167" s="359"/>
      <c r="D167" s="359"/>
      <c r="E167" s="359"/>
      <c r="F167" s="359"/>
      <c r="G167" s="359"/>
      <c r="H167" s="359"/>
      <c r="I167" s="359"/>
      <c r="J167" s="359"/>
      <c r="K167" s="359"/>
      <c r="L167" s="359"/>
      <c r="M167" s="359"/>
      <c r="N167" s="359"/>
      <c r="O167" s="359"/>
      <c r="P167" s="359"/>
      <c r="Q167" s="359"/>
      <c r="R167" s="359"/>
    </row>
    <row r="168" spans="1:18" ht="15" customHeight="1">
      <c r="A168" s="486" t="s">
        <v>316</v>
      </c>
      <c r="B168" s="37" t="s">
        <v>0</v>
      </c>
      <c r="C168" s="243">
        <f>Electricity_DataTraffic!N168</f>
        <v>597</v>
      </c>
      <c r="D168" s="71">
        <f t="shared" si="35"/>
        <v>955.2</v>
      </c>
      <c r="E168" s="71">
        <f t="shared" si="36"/>
        <v>159.2</v>
      </c>
      <c r="F168" s="71">
        <f t="shared" si="37"/>
        <v>26.533333333333335</v>
      </c>
      <c r="G168" s="71">
        <f t="shared" si="38"/>
        <v>15.92</v>
      </c>
      <c r="H168" s="71">
        <f t="shared" si="39"/>
        <v>5.306666666666667</v>
      </c>
      <c r="I168" s="71">
        <f t="shared" si="40"/>
        <v>1.3266666666666667</v>
      </c>
      <c r="J168" s="71">
        <f t="shared" si="41"/>
        <v>0.11055555555555556</v>
      </c>
      <c r="K168" s="243">
        <f t="shared" si="42"/>
        <v>597</v>
      </c>
      <c r="L168" s="71">
        <f t="shared" si="43"/>
        <v>955.2</v>
      </c>
      <c r="M168" s="71">
        <f t="shared" si="44"/>
        <v>159.2</v>
      </c>
      <c r="N168" s="71">
        <f t="shared" si="45"/>
        <v>26.533333333333335</v>
      </c>
      <c r="O168" s="71">
        <f t="shared" si="46"/>
        <v>15.92</v>
      </c>
      <c r="P168" s="71">
        <f t="shared" si="47"/>
        <v>5.306666666666667</v>
      </c>
      <c r="Q168" s="71">
        <f t="shared" si="48"/>
        <v>1.3266666666666667</v>
      </c>
      <c r="R168" s="71">
        <f t="shared" si="49"/>
        <v>0.11055555555555556</v>
      </c>
    </row>
    <row r="169" spans="1:18" ht="15.75" thickBot="1">
      <c r="A169" s="488"/>
      <c r="B169" s="53" t="s">
        <v>25</v>
      </c>
      <c r="C169" s="250">
        <f>Electricity_DataTraffic!N169</f>
        <v>590</v>
      </c>
      <c r="D169" s="75">
        <f t="shared" si="35"/>
        <v>944</v>
      </c>
      <c r="E169" s="75">
        <f t="shared" si="36"/>
        <v>157.33333333333334</v>
      </c>
      <c r="F169" s="75">
        <f t="shared" si="37"/>
        <v>26.22222222222222</v>
      </c>
      <c r="G169" s="75">
        <f t="shared" si="38"/>
        <v>15.733333333333333</v>
      </c>
      <c r="H169" s="75">
        <f t="shared" si="39"/>
        <v>5.2444444444444445</v>
      </c>
      <c r="I169" s="75">
        <f t="shared" si="40"/>
        <v>1.3111111111111111</v>
      </c>
      <c r="J169" s="75">
        <f t="shared" si="41"/>
        <v>0.10925925925925926</v>
      </c>
      <c r="K169" s="250">
        <f t="shared" si="42"/>
        <v>1187</v>
      </c>
      <c r="L169" s="75">
        <f t="shared" si="43"/>
        <v>1899.2</v>
      </c>
      <c r="M169" s="75">
        <f t="shared" si="44"/>
        <v>316.53333333333336</v>
      </c>
      <c r="N169" s="75">
        <f t="shared" si="45"/>
        <v>52.75555555555555</v>
      </c>
      <c r="O169" s="75">
        <f t="shared" si="46"/>
        <v>31.653333333333332</v>
      </c>
      <c r="P169" s="75">
        <f t="shared" si="47"/>
        <v>10.551111111111112</v>
      </c>
      <c r="Q169" s="75">
        <f t="shared" si="48"/>
        <v>2.637777777777778</v>
      </c>
      <c r="R169" s="75">
        <f t="shared" si="49"/>
        <v>0.21981481481481482</v>
      </c>
    </row>
    <row r="170" spans="1:18" ht="15" customHeight="1">
      <c r="A170" s="487" t="s">
        <v>317</v>
      </c>
      <c r="B170" s="28" t="s">
        <v>0</v>
      </c>
      <c r="C170" s="253">
        <f>Electricity_DataTraffic!N170</f>
        <v>597</v>
      </c>
      <c r="D170" s="87">
        <f t="shared" si="35"/>
        <v>955.2</v>
      </c>
      <c r="E170" s="87">
        <f t="shared" si="36"/>
        <v>159.2</v>
      </c>
      <c r="F170" s="87">
        <f t="shared" si="37"/>
        <v>26.533333333333335</v>
      </c>
      <c r="G170" s="87">
        <f t="shared" si="38"/>
        <v>15.92</v>
      </c>
      <c r="H170" s="87">
        <f t="shared" si="39"/>
        <v>5.306666666666667</v>
      </c>
      <c r="I170" s="87">
        <f t="shared" si="40"/>
        <v>1.3266666666666667</v>
      </c>
      <c r="J170" s="87">
        <f t="shared" si="41"/>
        <v>0.11055555555555556</v>
      </c>
      <c r="K170" s="253">
        <f>C170</f>
        <v>597</v>
      </c>
      <c r="L170" s="87">
        <f t="shared" si="43"/>
        <v>955.2</v>
      </c>
      <c r="M170" s="87">
        <f t="shared" si="44"/>
        <v>159.2</v>
      </c>
      <c r="N170" s="87">
        <f t="shared" si="45"/>
        <v>26.533333333333335</v>
      </c>
      <c r="O170" s="87">
        <f t="shared" si="46"/>
        <v>15.92</v>
      </c>
      <c r="P170" s="87">
        <f t="shared" si="47"/>
        <v>5.306666666666667</v>
      </c>
      <c r="Q170" s="87">
        <f t="shared" si="48"/>
        <v>1.3266666666666667</v>
      </c>
      <c r="R170" s="87">
        <f t="shared" si="49"/>
        <v>0.11055555555555556</v>
      </c>
    </row>
    <row r="171" spans="1:18" ht="15">
      <c r="A171" s="487"/>
      <c r="B171" s="58" t="s">
        <v>25</v>
      </c>
      <c r="C171" s="244">
        <f>Electricity_DataTraffic!N171</f>
        <v>590</v>
      </c>
      <c r="D171" s="73">
        <f t="shared" si="35"/>
        <v>944</v>
      </c>
      <c r="E171" s="73">
        <f t="shared" si="36"/>
        <v>157.33333333333334</v>
      </c>
      <c r="F171" s="73">
        <f t="shared" si="37"/>
        <v>26.22222222222222</v>
      </c>
      <c r="G171" s="73">
        <f t="shared" si="38"/>
        <v>15.733333333333333</v>
      </c>
      <c r="H171" s="73">
        <f t="shared" si="39"/>
        <v>5.2444444444444445</v>
      </c>
      <c r="I171" s="73">
        <f t="shared" si="40"/>
        <v>1.3111111111111111</v>
      </c>
      <c r="J171" s="73">
        <f t="shared" si="41"/>
        <v>0.10925925925925926</v>
      </c>
      <c r="K171" s="244">
        <f t="shared" si="42"/>
        <v>1187</v>
      </c>
      <c r="L171" s="73">
        <f t="shared" si="43"/>
        <v>1899.2</v>
      </c>
      <c r="M171" s="73">
        <f t="shared" si="44"/>
        <v>316.53333333333336</v>
      </c>
      <c r="N171" s="73">
        <f t="shared" si="45"/>
        <v>52.75555555555555</v>
      </c>
      <c r="O171" s="73">
        <f t="shared" si="46"/>
        <v>31.653333333333332</v>
      </c>
      <c r="P171" s="73">
        <f t="shared" si="47"/>
        <v>10.551111111111112</v>
      </c>
      <c r="Q171" s="73">
        <f t="shared" si="48"/>
        <v>2.637777777777778</v>
      </c>
      <c r="R171" s="73">
        <f t="shared" si="49"/>
        <v>0.21981481481481482</v>
      </c>
    </row>
    <row r="172" spans="1:18" ht="15">
      <c r="A172" s="487"/>
      <c r="B172" s="58" t="s">
        <v>24</v>
      </c>
      <c r="C172" s="244">
        <f>Electricity_DataTraffic!N172</f>
        <v>597</v>
      </c>
      <c r="D172" s="73">
        <f t="shared" si="35"/>
        <v>955.2</v>
      </c>
      <c r="E172" s="73">
        <f t="shared" si="36"/>
        <v>159.2</v>
      </c>
      <c r="F172" s="73">
        <f t="shared" si="37"/>
        <v>26.533333333333335</v>
      </c>
      <c r="G172" s="73">
        <f t="shared" si="38"/>
        <v>15.92</v>
      </c>
      <c r="H172" s="73">
        <f t="shared" si="39"/>
        <v>5.306666666666667</v>
      </c>
      <c r="I172" s="73">
        <f t="shared" si="40"/>
        <v>1.3266666666666667</v>
      </c>
      <c r="J172" s="73">
        <f t="shared" si="41"/>
        <v>0.11055555555555556</v>
      </c>
      <c r="K172" s="244">
        <f t="shared" si="42"/>
        <v>1784</v>
      </c>
      <c r="L172" s="73">
        <f t="shared" si="43"/>
        <v>2854.4</v>
      </c>
      <c r="M172" s="73">
        <f t="shared" si="44"/>
        <v>475.73333333333335</v>
      </c>
      <c r="N172" s="73">
        <f t="shared" si="45"/>
        <v>79.28888888888889</v>
      </c>
      <c r="O172" s="73">
        <f t="shared" si="46"/>
        <v>47.57333333333333</v>
      </c>
      <c r="P172" s="73">
        <f t="shared" si="47"/>
        <v>15.857777777777779</v>
      </c>
      <c r="Q172" s="73">
        <f t="shared" si="48"/>
        <v>3.9644444444444447</v>
      </c>
      <c r="R172" s="73">
        <f t="shared" si="49"/>
        <v>0.33037037037037037</v>
      </c>
    </row>
    <row r="173" spans="1:18" ht="15">
      <c r="A173" s="487"/>
      <c r="B173" s="58" t="s">
        <v>104</v>
      </c>
      <c r="C173" s="244">
        <f>Electricity_DataTraffic!N173</f>
        <v>722</v>
      </c>
      <c r="D173" s="73">
        <f t="shared" si="35"/>
        <v>1155.2</v>
      </c>
      <c r="E173" s="73">
        <f t="shared" si="36"/>
        <v>192.53333333333333</v>
      </c>
      <c r="F173" s="73">
        <f t="shared" si="37"/>
        <v>32.08888888888889</v>
      </c>
      <c r="G173" s="73">
        <f t="shared" si="38"/>
        <v>19.253333333333334</v>
      </c>
      <c r="H173" s="73">
        <f t="shared" si="39"/>
        <v>6.417777777777777</v>
      </c>
      <c r="I173" s="73">
        <f t="shared" si="40"/>
        <v>1.6044444444444443</v>
      </c>
      <c r="J173" s="73">
        <f t="shared" si="41"/>
        <v>0.1337037037037037</v>
      </c>
      <c r="K173" s="244">
        <f t="shared" si="42"/>
        <v>2506</v>
      </c>
      <c r="L173" s="73">
        <f t="shared" si="43"/>
        <v>4009.6</v>
      </c>
      <c r="M173" s="73">
        <f t="shared" si="44"/>
        <v>668.2666666666667</v>
      </c>
      <c r="N173" s="73">
        <f t="shared" si="45"/>
        <v>111.37777777777778</v>
      </c>
      <c r="O173" s="73">
        <f t="shared" si="46"/>
        <v>66.82666666666667</v>
      </c>
      <c r="P173" s="73">
        <f t="shared" si="47"/>
        <v>22.275555555555556</v>
      </c>
      <c r="Q173" s="73">
        <f t="shared" si="48"/>
        <v>5.568888888888889</v>
      </c>
      <c r="R173" s="73">
        <f t="shared" si="49"/>
        <v>0.4640740740740741</v>
      </c>
    </row>
    <row r="174" spans="1:18" ht="15">
      <c r="A174" s="487"/>
      <c r="B174" s="58" t="s">
        <v>32</v>
      </c>
      <c r="C174" s="244">
        <f>Electricity_DataTraffic!N174</f>
        <v>597</v>
      </c>
      <c r="D174" s="73">
        <f t="shared" si="35"/>
        <v>955.2</v>
      </c>
      <c r="E174" s="73">
        <f t="shared" si="36"/>
        <v>159.2</v>
      </c>
      <c r="F174" s="73">
        <f t="shared" si="37"/>
        <v>26.533333333333335</v>
      </c>
      <c r="G174" s="73">
        <f t="shared" si="38"/>
        <v>15.92</v>
      </c>
      <c r="H174" s="73">
        <f t="shared" si="39"/>
        <v>5.306666666666667</v>
      </c>
      <c r="I174" s="73">
        <f t="shared" si="40"/>
        <v>1.3266666666666667</v>
      </c>
      <c r="J174" s="73">
        <f t="shared" si="41"/>
        <v>0.11055555555555556</v>
      </c>
      <c r="K174" s="244">
        <f t="shared" si="42"/>
        <v>3103</v>
      </c>
      <c r="L174" s="73">
        <f t="shared" si="43"/>
        <v>4964.8</v>
      </c>
      <c r="M174" s="73">
        <f t="shared" si="44"/>
        <v>827.4666666666667</v>
      </c>
      <c r="N174" s="73">
        <f t="shared" si="45"/>
        <v>137.9111111111111</v>
      </c>
      <c r="O174" s="73">
        <f t="shared" si="46"/>
        <v>82.74666666666667</v>
      </c>
      <c r="P174" s="73">
        <f t="shared" si="47"/>
        <v>27.58222222222222</v>
      </c>
      <c r="Q174" s="73">
        <f t="shared" si="48"/>
        <v>6.895555555555555</v>
      </c>
      <c r="R174" s="73">
        <f t="shared" si="49"/>
        <v>0.5746296296296296</v>
      </c>
    </row>
    <row r="175" spans="1:18" ht="15">
      <c r="A175" s="487"/>
      <c r="B175" s="58" t="s">
        <v>31</v>
      </c>
      <c r="C175" s="244">
        <f>Electricity_DataTraffic!N175</f>
        <v>597</v>
      </c>
      <c r="D175" s="73">
        <f t="shared" si="35"/>
        <v>955.2</v>
      </c>
      <c r="E175" s="73">
        <f t="shared" si="36"/>
        <v>159.2</v>
      </c>
      <c r="F175" s="73">
        <f t="shared" si="37"/>
        <v>26.533333333333335</v>
      </c>
      <c r="G175" s="73">
        <f t="shared" si="38"/>
        <v>15.92</v>
      </c>
      <c r="H175" s="73">
        <f t="shared" si="39"/>
        <v>5.306666666666667</v>
      </c>
      <c r="I175" s="73">
        <f t="shared" si="40"/>
        <v>1.3266666666666667</v>
      </c>
      <c r="J175" s="73">
        <f t="shared" si="41"/>
        <v>0.11055555555555556</v>
      </c>
      <c r="K175" s="244">
        <f t="shared" si="42"/>
        <v>3700</v>
      </c>
      <c r="L175" s="73">
        <f t="shared" si="43"/>
        <v>5920</v>
      </c>
      <c r="M175" s="73">
        <f t="shared" si="44"/>
        <v>986.6666666666666</v>
      </c>
      <c r="N175" s="73">
        <f t="shared" si="45"/>
        <v>164.44444444444446</v>
      </c>
      <c r="O175" s="73">
        <f t="shared" si="46"/>
        <v>98.66666666666667</v>
      </c>
      <c r="P175" s="73">
        <f t="shared" si="47"/>
        <v>32.888888888888886</v>
      </c>
      <c r="Q175" s="73">
        <f t="shared" si="48"/>
        <v>8.222222222222221</v>
      </c>
      <c r="R175" s="73">
        <f t="shared" si="49"/>
        <v>0.6851851851851852</v>
      </c>
    </row>
    <row r="176" spans="1:18" ht="15.75" thickBot="1">
      <c r="A176" s="487"/>
      <c r="B176" s="58" t="s">
        <v>33</v>
      </c>
      <c r="C176" s="251">
        <f>Electricity_DataTraffic!N176</f>
        <v>600</v>
      </c>
      <c r="D176" s="81">
        <f t="shared" si="35"/>
        <v>960</v>
      </c>
      <c r="E176" s="81">
        <f t="shared" si="36"/>
        <v>160</v>
      </c>
      <c r="F176" s="81">
        <f t="shared" si="37"/>
        <v>26.666666666666668</v>
      </c>
      <c r="G176" s="81">
        <f t="shared" si="38"/>
        <v>16</v>
      </c>
      <c r="H176" s="81">
        <f t="shared" si="39"/>
        <v>5.333333333333333</v>
      </c>
      <c r="I176" s="81">
        <f t="shared" si="40"/>
        <v>1.3333333333333333</v>
      </c>
      <c r="J176" s="81">
        <f t="shared" si="41"/>
        <v>0.1111111111111111</v>
      </c>
      <c r="K176" s="251">
        <f t="shared" si="42"/>
        <v>4300</v>
      </c>
      <c r="L176" s="81">
        <f t="shared" si="43"/>
        <v>6880</v>
      </c>
      <c r="M176" s="81">
        <f t="shared" si="44"/>
        <v>1146.6666666666667</v>
      </c>
      <c r="N176" s="81">
        <f t="shared" si="45"/>
        <v>191.11111111111111</v>
      </c>
      <c r="O176" s="81">
        <f t="shared" si="46"/>
        <v>114.66666666666667</v>
      </c>
      <c r="P176" s="81">
        <f t="shared" si="47"/>
        <v>38.22222222222222</v>
      </c>
      <c r="Q176" s="81">
        <f t="shared" si="48"/>
        <v>9.555555555555555</v>
      </c>
      <c r="R176" s="81">
        <f t="shared" si="49"/>
        <v>0.7962962962962963</v>
      </c>
    </row>
    <row r="177" spans="1:18" ht="15" customHeight="1">
      <c r="A177" s="486" t="s">
        <v>318</v>
      </c>
      <c r="B177" s="37" t="s">
        <v>0</v>
      </c>
      <c r="C177" s="243">
        <f>Electricity_DataTraffic!N177</f>
        <v>597</v>
      </c>
      <c r="D177" s="71">
        <f t="shared" si="35"/>
        <v>955.2</v>
      </c>
      <c r="E177" s="71">
        <f t="shared" si="36"/>
        <v>159.2</v>
      </c>
      <c r="F177" s="71">
        <f t="shared" si="37"/>
        <v>26.533333333333335</v>
      </c>
      <c r="G177" s="71">
        <f t="shared" si="38"/>
        <v>15.92</v>
      </c>
      <c r="H177" s="71">
        <f t="shared" si="39"/>
        <v>5.306666666666667</v>
      </c>
      <c r="I177" s="71">
        <f t="shared" si="40"/>
        <v>1.3266666666666667</v>
      </c>
      <c r="J177" s="71">
        <f t="shared" si="41"/>
        <v>0.11055555555555556</v>
      </c>
      <c r="K177" s="243">
        <f>C177</f>
        <v>597</v>
      </c>
      <c r="L177" s="71">
        <f t="shared" si="43"/>
        <v>955.2</v>
      </c>
      <c r="M177" s="71">
        <f t="shared" si="44"/>
        <v>159.2</v>
      </c>
      <c r="N177" s="71">
        <f t="shared" si="45"/>
        <v>26.533333333333335</v>
      </c>
      <c r="O177" s="71">
        <f t="shared" si="46"/>
        <v>15.92</v>
      </c>
      <c r="P177" s="71">
        <f t="shared" si="47"/>
        <v>5.306666666666667</v>
      </c>
      <c r="Q177" s="71">
        <f t="shared" si="48"/>
        <v>1.3266666666666667</v>
      </c>
      <c r="R177" s="71">
        <f t="shared" si="49"/>
        <v>0.11055555555555556</v>
      </c>
    </row>
    <row r="178" spans="1:18" ht="15">
      <c r="A178" s="487"/>
      <c r="B178" s="58" t="s">
        <v>25</v>
      </c>
      <c r="C178" s="244">
        <f>Electricity_DataTraffic!N178</f>
        <v>590</v>
      </c>
      <c r="D178" s="73">
        <f t="shared" si="35"/>
        <v>944</v>
      </c>
      <c r="E178" s="73">
        <f t="shared" si="36"/>
        <v>157.33333333333334</v>
      </c>
      <c r="F178" s="73">
        <f t="shared" si="37"/>
        <v>26.22222222222222</v>
      </c>
      <c r="G178" s="73">
        <f t="shared" si="38"/>
        <v>15.733333333333333</v>
      </c>
      <c r="H178" s="73">
        <f t="shared" si="39"/>
        <v>5.2444444444444445</v>
      </c>
      <c r="I178" s="73">
        <f t="shared" si="40"/>
        <v>1.3111111111111111</v>
      </c>
      <c r="J178" s="73">
        <f t="shared" si="41"/>
        <v>0.10925925925925926</v>
      </c>
      <c r="K178" s="244">
        <f t="shared" si="42"/>
        <v>1187</v>
      </c>
      <c r="L178" s="73">
        <f t="shared" si="43"/>
        <v>1899.2</v>
      </c>
      <c r="M178" s="73">
        <f t="shared" si="44"/>
        <v>316.53333333333336</v>
      </c>
      <c r="N178" s="73">
        <f t="shared" si="45"/>
        <v>52.75555555555555</v>
      </c>
      <c r="O178" s="73">
        <f t="shared" si="46"/>
        <v>31.653333333333332</v>
      </c>
      <c r="P178" s="73">
        <f t="shared" si="47"/>
        <v>10.551111111111112</v>
      </c>
      <c r="Q178" s="73">
        <f t="shared" si="48"/>
        <v>2.637777777777778</v>
      </c>
      <c r="R178" s="73">
        <f t="shared" si="49"/>
        <v>0.21981481481481482</v>
      </c>
    </row>
    <row r="179" spans="1:18" ht="15">
      <c r="A179" s="487"/>
      <c r="B179" s="58" t="s">
        <v>24</v>
      </c>
      <c r="C179" s="244">
        <f>Electricity_DataTraffic!N179</f>
        <v>597</v>
      </c>
      <c r="D179" s="73">
        <f t="shared" si="35"/>
        <v>955.2</v>
      </c>
      <c r="E179" s="73">
        <f t="shared" si="36"/>
        <v>159.2</v>
      </c>
      <c r="F179" s="73">
        <f t="shared" si="37"/>
        <v>26.533333333333335</v>
      </c>
      <c r="G179" s="73">
        <f t="shared" si="38"/>
        <v>15.92</v>
      </c>
      <c r="H179" s="73">
        <f t="shared" si="39"/>
        <v>5.306666666666667</v>
      </c>
      <c r="I179" s="73">
        <f t="shared" si="40"/>
        <v>1.3266666666666667</v>
      </c>
      <c r="J179" s="73">
        <f t="shared" si="41"/>
        <v>0.11055555555555556</v>
      </c>
      <c r="K179" s="244">
        <f t="shared" si="42"/>
        <v>1784</v>
      </c>
      <c r="L179" s="73">
        <f t="shared" si="43"/>
        <v>2854.4</v>
      </c>
      <c r="M179" s="73">
        <f t="shared" si="44"/>
        <v>475.73333333333335</v>
      </c>
      <c r="N179" s="73">
        <f t="shared" si="45"/>
        <v>79.28888888888889</v>
      </c>
      <c r="O179" s="73">
        <f t="shared" si="46"/>
        <v>47.57333333333333</v>
      </c>
      <c r="P179" s="73">
        <f t="shared" si="47"/>
        <v>15.857777777777779</v>
      </c>
      <c r="Q179" s="73">
        <f t="shared" si="48"/>
        <v>3.9644444444444447</v>
      </c>
      <c r="R179" s="73">
        <f t="shared" si="49"/>
        <v>0.33037037037037037</v>
      </c>
    </row>
    <row r="180" spans="1:18" ht="15">
      <c r="A180" s="487"/>
      <c r="B180" s="58" t="s">
        <v>104</v>
      </c>
      <c r="C180" s="244">
        <f>Electricity_DataTraffic!N180</f>
        <v>722</v>
      </c>
      <c r="D180" s="73">
        <f t="shared" si="35"/>
        <v>1155.2</v>
      </c>
      <c r="E180" s="73">
        <f t="shared" si="36"/>
        <v>192.53333333333333</v>
      </c>
      <c r="F180" s="73">
        <f t="shared" si="37"/>
        <v>32.08888888888889</v>
      </c>
      <c r="G180" s="73">
        <f t="shared" si="38"/>
        <v>19.253333333333334</v>
      </c>
      <c r="H180" s="73">
        <f t="shared" si="39"/>
        <v>6.417777777777777</v>
      </c>
      <c r="I180" s="73">
        <f t="shared" si="40"/>
        <v>1.6044444444444443</v>
      </c>
      <c r="J180" s="73">
        <f t="shared" si="41"/>
        <v>0.1337037037037037</v>
      </c>
      <c r="K180" s="244">
        <f t="shared" si="42"/>
        <v>2506</v>
      </c>
      <c r="L180" s="73">
        <f t="shared" si="43"/>
        <v>4009.6</v>
      </c>
      <c r="M180" s="73">
        <f t="shared" si="44"/>
        <v>668.2666666666667</v>
      </c>
      <c r="N180" s="73">
        <f t="shared" si="45"/>
        <v>111.37777777777778</v>
      </c>
      <c r="O180" s="73">
        <f t="shared" si="46"/>
        <v>66.82666666666667</v>
      </c>
      <c r="P180" s="73">
        <f t="shared" si="47"/>
        <v>22.275555555555556</v>
      </c>
      <c r="Q180" s="73">
        <f t="shared" si="48"/>
        <v>5.568888888888889</v>
      </c>
      <c r="R180" s="73">
        <f t="shared" si="49"/>
        <v>0.4640740740740741</v>
      </c>
    </row>
    <row r="181" spans="1:18" ht="15.75" thickBot="1">
      <c r="A181" s="488"/>
      <c r="B181" s="53" t="s">
        <v>31</v>
      </c>
      <c r="C181" s="250">
        <f>Electricity_DataTraffic!N181</f>
        <v>597</v>
      </c>
      <c r="D181" s="75">
        <f t="shared" si="35"/>
        <v>955.2</v>
      </c>
      <c r="E181" s="75">
        <f t="shared" si="36"/>
        <v>159.2</v>
      </c>
      <c r="F181" s="75">
        <f t="shared" si="37"/>
        <v>26.533333333333335</v>
      </c>
      <c r="G181" s="75">
        <f t="shared" si="38"/>
        <v>15.92</v>
      </c>
      <c r="H181" s="75">
        <f t="shared" si="39"/>
        <v>5.306666666666667</v>
      </c>
      <c r="I181" s="75">
        <f t="shared" si="40"/>
        <v>1.3266666666666667</v>
      </c>
      <c r="J181" s="75">
        <f t="shared" si="41"/>
        <v>0.11055555555555556</v>
      </c>
      <c r="K181" s="250">
        <f t="shared" si="42"/>
        <v>3103</v>
      </c>
      <c r="L181" s="75">
        <f t="shared" si="43"/>
        <v>4964.8</v>
      </c>
      <c r="M181" s="75">
        <f t="shared" si="44"/>
        <v>827.4666666666667</v>
      </c>
      <c r="N181" s="75">
        <f t="shared" si="45"/>
        <v>137.9111111111111</v>
      </c>
      <c r="O181" s="75">
        <f t="shared" si="46"/>
        <v>82.74666666666667</v>
      </c>
      <c r="P181" s="75">
        <f t="shared" si="47"/>
        <v>27.58222222222222</v>
      </c>
      <c r="Q181" s="75">
        <f t="shared" si="48"/>
        <v>6.895555555555555</v>
      </c>
      <c r="R181" s="75">
        <f t="shared" si="49"/>
        <v>0.5746296296296296</v>
      </c>
    </row>
    <row r="182" spans="1:18" s="365" customFormat="1" ht="12.75" customHeight="1" thickBot="1">
      <c r="A182" s="396" t="s">
        <v>163</v>
      </c>
      <c r="B182" s="397"/>
      <c r="C182" s="361"/>
      <c r="D182" s="361"/>
      <c r="E182" s="361"/>
      <c r="F182" s="361"/>
      <c r="G182" s="361"/>
      <c r="H182" s="361"/>
      <c r="I182" s="361"/>
      <c r="J182" s="361"/>
      <c r="K182" s="361"/>
      <c r="L182" s="361"/>
      <c r="M182" s="361"/>
      <c r="N182" s="361"/>
      <c r="O182" s="361"/>
      <c r="P182" s="361"/>
      <c r="Q182" s="361"/>
      <c r="R182" s="361"/>
    </row>
    <row r="183" spans="1:18" ht="42.75" thickBot="1">
      <c r="A183" s="113" t="s">
        <v>344</v>
      </c>
      <c r="B183" s="281" t="s">
        <v>70</v>
      </c>
      <c r="C183" s="353">
        <f>Electricity_DataTraffic!N183</f>
        <v>597</v>
      </c>
      <c r="D183" s="142">
        <f t="shared" si="35"/>
        <v>955.2</v>
      </c>
      <c r="E183" s="142">
        <f t="shared" si="36"/>
        <v>159.2</v>
      </c>
      <c r="F183" s="142">
        <f t="shared" si="37"/>
        <v>26.533333333333335</v>
      </c>
      <c r="G183" s="142">
        <f t="shared" si="38"/>
        <v>15.92</v>
      </c>
      <c r="H183" s="142">
        <f t="shared" si="39"/>
        <v>5.306666666666667</v>
      </c>
      <c r="I183" s="142">
        <f t="shared" si="40"/>
        <v>1.3266666666666667</v>
      </c>
      <c r="J183" s="142">
        <f t="shared" si="41"/>
        <v>0.11055555555555556</v>
      </c>
      <c r="K183" s="353">
        <f t="shared" si="42"/>
        <v>597</v>
      </c>
      <c r="L183" s="142">
        <f t="shared" si="43"/>
        <v>955.2</v>
      </c>
      <c r="M183" s="142">
        <f t="shared" si="44"/>
        <v>159.2</v>
      </c>
      <c r="N183" s="142">
        <f t="shared" si="45"/>
        <v>26.533333333333335</v>
      </c>
      <c r="O183" s="142">
        <f t="shared" si="46"/>
        <v>15.92</v>
      </c>
      <c r="P183" s="142">
        <f t="shared" si="47"/>
        <v>5.306666666666667</v>
      </c>
      <c r="Q183" s="142">
        <f t="shared" si="48"/>
        <v>1.3266666666666667</v>
      </c>
      <c r="R183" s="142">
        <f t="shared" si="49"/>
        <v>0.11055555555555556</v>
      </c>
    </row>
    <row r="184" spans="1:18" ht="31.5">
      <c r="A184" s="282" t="s">
        <v>319</v>
      </c>
      <c r="B184" s="283" t="s">
        <v>75</v>
      </c>
      <c r="C184" s="253">
        <f>Electricity_DataTraffic!N184</f>
        <v>597</v>
      </c>
      <c r="D184" s="87">
        <f t="shared" si="35"/>
        <v>955.2</v>
      </c>
      <c r="E184" s="87">
        <f t="shared" si="36"/>
        <v>159.2</v>
      </c>
      <c r="F184" s="87">
        <f t="shared" si="37"/>
        <v>26.533333333333335</v>
      </c>
      <c r="G184" s="87">
        <f t="shared" si="38"/>
        <v>15.92</v>
      </c>
      <c r="H184" s="87">
        <f t="shared" si="39"/>
        <v>5.306666666666667</v>
      </c>
      <c r="I184" s="87">
        <f t="shared" si="40"/>
        <v>1.3266666666666667</v>
      </c>
      <c r="J184" s="87">
        <f t="shared" si="41"/>
        <v>0.11055555555555556</v>
      </c>
      <c r="K184" s="253">
        <f>C184</f>
        <v>597</v>
      </c>
      <c r="L184" s="87">
        <f t="shared" si="43"/>
        <v>955.2</v>
      </c>
      <c r="M184" s="87">
        <f t="shared" si="44"/>
        <v>159.2</v>
      </c>
      <c r="N184" s="87">
        <f t="shared" si="45"/>
        <v>26.533333333333335</v>
      </c>
      <c r="O184" s="87">
        <f t="shared" si="46"/>
        <v>15.92</v>
      </c>
      <c r="P184" s="87">
        <f t="shared" si="47"/>
        <v>5.306666666666667</v>
      </c>
      <c r="Q184" s="87">
        <f t="shared" si="48"/>
        <v>1.3266666666666667</v>
      </c>
      <c r="R184" s="87">
        <f t="shared" si="49"/>
        <v>0.11055555555555556</v>
      </c>
    </row>
    <row r="185" spans="1:18" ht="42.75" thickBot="1">
      <c r="A185" s="307" t="s">
        <v>320</v>
      </c>
      <c r="B185" s="241" t="s">
        <v>321</v>
      </c>
      <c r="C185" s="251">
        <f>Electricity_DataTraffic!N185</f>
        <v>597</v>
      </c>
      <c r="D185" s="81">
        <f t="shared" si="35"/>
        <v>955.2</v>
      </c>
      <c r="E185" s="81">
        <f t="shared" si="36"/>
        <v>159.2</v>
      </c>
      <c r="F185" s="81">
        <f t="shared" si="37"/>
        <v>26.533333333333335</v>
      </c>
      <c r="G185" s="81">
        <f t="shared" si="38"/>
        <v>15.92</v>
      </c>
      <c r="H185" s="81">
        <f t="shared" si="39"/>
        <v>5.306666666666667</v>
      </c>
      <c r="I185" s="81">
        <f t="shared" si="40"/>
        <v>1.3266666666666667</v>
      </c>
      <c r="J185" s="81">
        <f t="shared" si="41"/>
        <v>0.11055555555555556</v>
      </c>
      <c r="K185" s="251">
        <f t="shared" si="42"/>
        <v>1194</v>
      </c>
      <c r="L185" s="81">
        <f t="shared" si="43"/>
        <v>1910.4</v>
      </c>
      <c r="M185" s="81">
        <f t="shared" si="44"/>
        <v>318.4</v>
      </c>
      <c r="N185" s="81">
        <f t="shared" si="45"/>
        <v>53.06666666666667</v>
      </c>
      <c r="O185" s="81">
        <f t="shared" si="46"/>
        <v>31.84</v>
      </c>
      <c r="P185" s="81">
        <f t="shared" si="47"/>
        <v>10.613333333333333</v>
      </c>
      <c r="Q185" s="81">
        <f t="shared" si="48"/>
        <v>2.6533333333333333</v>
      </c>
      <c r="R185" s="81">
        <f t="shared" si="49"/>
        <v>0.22111111111111112</v>
      </c>
    </row>
    <row r="186" spans="1:18" s="349" customFormat="1" ht="15.75" thickBot="1">
      <c r="A186" s="346" t="s">
        <v>36</v>
      </c>
      <c r="B186" s="347"/>
      <c r="C186" s="388"/>
      <c r="D186" s="388"/>
      <c r="E186" s="388"/>
      <c r="F186" s="388"/>
      <c r="G186" s="388"/>
      <c r="H186" s="388"/>
      <c r="I186" s="388"/>
      <c r="J186" s="388"/>
      <c r="K186" s="388"/>
      <c r="L186" s="388"/>
      <c r="M186" s="388"/>
      <c r="N186" s="388"/>
      <c r="O186" s="388"/>
      <c r="P186" s="388"/>
      <c r="Q186" s="388"/>
      <c r="R186" s="388"/>
    </row>
    <row r="187" spans="1:18" ht="15" customHeight="1">
      <c r="A187" s="487" t="s">
        <v>322</v>
      </c>
      <c r="B187" s="127" t="s">
        <v>0</v>
      </c>
      <c r="C187" s="253">
        <f>Electricity_DataTraffic!N187</f>
        <v>597</v>
      </c>
      <c r="D187" s="87">
        <f t="shared" si="35"/>
        <v>955.2</v>
      </c>
      <c r="E187" s="87">
        <f t="shared" si="36"/>
        <v>159.2</v>
      </c>
      <c r="F187" s="87">
        <f t="shared" si="37"/>
        <v>26.533333333333335</v>
      </c>
      <c r="G187" s="87">
        <f t="shared" si="38"/>
        <v>15.92</v>
      </c>
      <c r="H187" s="87">
        <f t="shared" si="39"/>
        <v>5.306666666666667</v>
      </c>
      <c r="I187" s="87">
        <f t="shared" si="40"/>
        <v>1.3266666666666667</v>
      </c>
      <c r="J187" s="87">
        <f t="shared" si="41"/>
        <v>0.11055555555555556</v>
      </c>
      <c r="K187" s="253">
        <f t="shared" si="42"/>
        <v>597</v>
      </c>
      <c r="L187" s="87">
        <f t="shared" si="43"/>
        <v>955.2</v>
      </c>
      <c r="M187" s="87">
        <f t="shared" si="44"/>
        <v>159.2</v>
      </c>
      <c r="N187" s="87">
        <f t="shared" si="45"/>
        <v>26.533333333333335</v>
      </c>
      <c r="O187" s="87">
        <f t="shared" si="46"/>
        <v>15.92</v>
      </c>
      <c r="P187" s="87">
        <f t="shared" si="47"/>
        <v>5.306666666666667</v>
      </c>
      <c r="Q187" s="87">
        <f t="shared" si="48"/>
        <v>1.3266666666666667</v>
      </c>
      <c r="R187" s="87">
        <f t="shared" si="49"/>
        <v>0.11055555555555556</v>
      </c>
    </row>
    <row r="188" spans="1:18" ht="15">
      <c r="A188" s="487"/>
      <c r="B188" s="124" t="s">
        <v>25</v>
      </c>
      <c r="C188" s="244">
        <f>Electricity_DataTraffic!N188</f>
        <v>590</v>
      </c>
      <c r="D188" s="73">
        <f t="shared" si="35"/>
        <v>944</v>
      </c>
      <c r="E188" s="73">
        <f t="shared" si="36"/>
        <v>157.33333333333334</v>
      </c>
      <c r="F188" s="73">
        <f t="shared" si="37"/>
        <v>26.22222222222222</v>
      </c>
      <c r="G188" s="73">
        <f t="shared" si="38"/>
        <v>15.733333333333333</v>
      </c>
      <c r="H188" s="73">
        <f t="shared" si="39"/>
        <v>5.2444444444444445</v>
      </c>
      <c r="I188" s="73">
        <f t="shared" si="40"/>
        <v>1.3111111111111111</v>
      </c>
      <c r="J188" s="73">
        <f t="shared" si="41"/>
        <v>0.10925925925925926</v>
      </c>
      <c r="K188" s="244">
        <f t="shared" si="42"/>
        <v>1187</v>
      </c>
      <c r="L188" s="73">
        <f t="shared" si="43"/>
        <v>1899.2</v>
      </c>
      <c r="M188" s="73">
        <f t="shared" si="44"/>
        <v>316.53333333333336</v>
      </c>
      <c r="N188" s="73">
        <f t="shared" si="45"/>
        <v>52.75555555555555</v>
      </c>
      <c r="O188" s="73">
        <f t="shared" si="46"/>
        <v>31.653333333333332</v>
      </c>
      <c r="P188" s="73">
        <f t="shared" si="47"/>
        <v>10.551111111111112</v>
      </c>
      <c r="Q188" s="73">
        <f t="shared" si="48"/>
        <v>2.637777777777778</v>
      </c>
      <c r="R188" s="73">
        <f t="shared" si="49"/>
        <v>0.21981481481481482</v>
      </c>
    </row>
    <row r="189" spans="1:18" ht="15">
      <c r="A189" s="487"/>
      <c r="B189" s="124" t="s">
        <v>24</v>
      </c>
      <c r="C189" s="244">
        <f>Electricity_DataTraffic!N189</f>
        <v>597</v>
      </c>
      <c r="D189" s="73">
        <f t="shared" si="35"/>
        <v>955.2</v>
      </c>
      <c r="E189" s="73">
        <f t="shared" si="36"/>
        <v>159.2</v>
      </c>
      <c r="F189" s="73">
        <f t="shared" si="37"/>
        <v>26.533333333333335</v>
      </c>
      <c r="G189" s="73">
        <f t="shared" si="38"/>
        <v>15.92</v>
      </c>
      <c r="H189" s="73">
        <f t="shared" si="39"/>
        <v>5.306666666666667</v>
      </c>
      <c r="I189" s="73">
        <f t="shared" si="40"/>
        <v>1.3266666666666667</v>
      </c>
      <c r="J189" s="73">
        <f t="shared" si="41"/>
        <v>0.11055555555555556</v>
      </c>
      <c r="K189" s="244">
        <f t="shared" si="42"/>
        <v>1784</v>
      </c>
      <c r="L189" s="73">
        <f t="shared" si="43"/>
        <v>2854.4</v>
      </c>
      <c r="M189" s="73">
        <f t="shared" si="44"/>
        <v>475.73333333333335</v>
      </c>
      <c r="N189" s="73">
        <f t="shared" si="45"/>
        <v>79.28888888888889</v>
      </c>
      <c r="O189" s="73">
        <f t="shared" si="46"/>
        <v>47.57333333333333</v>
      </c>
      <c r="P189" s="73">
        <f t="shared" si="47"/>
        <v>15.857777777777779</v>
      </c>
      <c r="Q189" s="73">
        <f t="shared" si="48"/>
        <v>3.9644444444444447</v>
      </c>
      <c r="R189" s="73">
        <f t="shared" si="49"/>
        <v>0.33037037037037037</v>
      </c>
    </row>
    <row r="190" spans="1:18" ht="15">
      <c r="A190" s="487"/>
      <c r="B190" s="124" t="s">
        <v>104</v>
      </c>
      <c r="C190" s="244">
        <f>Electricity_DataTraffic!N190</f>
        <v>722</v>
      </c>
      <c r="D190" s="73">
        <f t="shared" si="35"/>
        <v>1155.2</v>
      </c>
      <c r="E190" s="73">
        <f t="shared" si="36"/>
        <v>192.53333333333333</v>
      </c>
      <c r="F190" s="73">
        <f t="shared" si="37"/>
        <v>32.08888888888889</v>
      </c>
      <c r="G190" s="73">
        <f t="shared" si="38"/>
        <v>19.253333333333334</v>
      </c>
      <c r="H190" s="73">
        <f t="shared" si="39"/>
        <v>6.417777777777777</v>
      </c>
      <c r="I190" s="73">
        <f t="shared" si="40"/>
        <v>1.6044444444444443</v>
      </c>
      <c r="J190" s="73">
        <f t="shared" si="41"/>
        <v>0.1337037037037037</v>
      </c>
      <c r="K190" s="244">
        <f t="shared" si="42"/>
        <v>2506</v>
      </c>
      <c r="L190" s="73">
        <f t="shared" si="43"/>
        <v>4009.6</v>
      </c>
      <c r="M190" s="73">
        <f t="shared" si="44"/>
        <v>668.2666666666667</v>
      </c>
      <c r="N190" s="73">
        <f t="shared" si="45"/>
        <v>111.37777777777778</v>
      </c>
      <c r="O190" s="73">
        <f t="shared" si="46"/>
        <v>66.82666666666667</v>
      </c>
      <c r="P190" s="73">
        <f t="shared" si="47"/>
        <v>22.275555555555556</v>
      </c>
      <c r="Q190" s="73">
        <f t="shared" si="48"/>
        <v>5.568888888888889</v>
      </c>
      <c r="R190" s="73">
        <f t="shared" si="49"/>
        <v>0.4640740740740741</v>
      </c>
    </row>
    <row r="191" spans="1:18" ht="15.75" thickBot="1">
      <c r="A191" s="488"/>
      <c r="B191" s="125" t="s">
        <v>31</v>
      </c>
      <c r="C191" s="251">
        <f>Electricity_DataTraffic!N191</f>
        <v>597</v>
      </c>
      <c r="D191" s="81">
        <f t="shared" si="35"/>
        <v>955.2</v>
      </c>
      <c r="E191" s="81">
        <f t="shared" si="36"/>
        <v>159.2</v>
      </c>
      <c r="F191" s="81">
        <f t="shared" si="37"/>
        <v>26.533333333333335</v>
      </c>
      <c r="G191" s="81">
        <f t="shared" si="38"/>
        <v>15.92</v>
      </c>
      <c r="H191" s="81">
        <f t="shared" si="39"/>
        <v>5.306666666666667</v>
      </c>
      <c r="I191" s="81">
        <f t="shared" si="40"/>
        <v>1.3266666666666667</v>
      </c>
      <c r="J191" s="81">
        <f t="shared" si="41"/>
        <v>0.11055555555555556</v>
      </c>
      <c r="K191" s="251">
        <f t="shared" si="42"/>
        <v>3103</v>
      </c>
      <c r="L191" s="81">
        <f t="shared" si="43"/>
        <v>4964.8</v>
      </c>
      <c r="M191" s="81">
        <f t="shared" si="44"/>
        <v>827.4666666666667</v>
      </c>
      <c r="N191" s="81">
        <f t="shared" si="45"/>
        <v>137.9111111111111</v>
      </c>
      <c r="O191" s="81">
        <f t="shared" si="46"/>
        <v>82.74666666666667</v>
      </c>
      <c r="P191" s="81">
        <f t="shared" si="47"/>
        <v>27.58222222222222</v>
      </c>
      <c r="Q191" s="81">
        <f t="shared" si="48"/>
        <v>6.895555555555555</v>
      </c>
      <c r="R191" s="81">
        <f t="shared" si="49"/>
        <v>0.5746296296296296</v>
      </c>
    </row>
    <row r="192" spans="1:18" ht="15" customHeight="1">
      <c r="A192" s="487" t="s">
        <v>323</v>
      </c>
      <c r="B192" s="127" t="s">
        <v>0</v>
      </c>
      <c r="C192" s="243">
        <f>Electricity_DataTraffic!N192</f>
        <v>597</v>
      </c>
      <c r="D192" s="71">
        <f t="shared" si="35"/>
        <v>955.2</v>
      </c>
      <c r="E192" s="71">
        <f t="shared" si="36"/>
        <v>159.2</v>
      </c>
      <c r="F192" s="71">
        <f t="shared" si="37"/>
        <v>26.533333333333335</v>
      </c>
      <c r="G192" s="71">
        <f t="shared" si="38"/>
        <v>15.92</v>
      </c>
      <c r="H192" s="71">
        <f t="shared" si="39"/>
        <v>5.306666666666667</v>
      </c>
      <c r="I192" s="71">
        <f t="shared" si="40"/>
        <v>1.3266666666666667</v>
      </c>
      <c r="J192" s="71">
        <f t="shared" si="41"/>
        <v>0.11055555555555556</v>
      </c>
      <c r="K192" s="243">
        <f>C192</f>
        <v>597</v>
      </c>
      <c r="L192" s="71">
        <f t="shared" si="43"/>
        <v>955.2</v>
      </c>
      <c r="M192" s="71">
        <f t="shared" si="44"/>
        <v>159.2</v>
      </c>
      <c r="N192" s="71">
        <f t="shared" si="45"/>
        <v>26.533333333333335</v>
      </c>
      <c r="O192" s="71">
        <f t="shared" si="46"/>
        <v>15.92</v>
      </c>
      <c r="P192" s="71">
        <f t="shared" si="47"/>
        <v>5.306666666666667</v>
      </c>
      <c r="Q192" s="71">
        <f t="shared" si="48"/>
        <v>1.3266666666666667</v>
      </c>
      <c r="R192" s="71">
        <f t="shared" si="49"/>
        <v>0.11055555555555556</v>
      </c>
    </row>
    <row r="193" spans="1:18" ht="18" customHeight="1" thickBot="1">
      <c r="A193" s="488"/>
      <c r="B193" s="125" t="s">
        <v>25</v>
      </c>
      <c r="C193" s="250">
        <f>Electricity_DataTraffic!N193</f>
        <v>590</v>
      </c>
      <c r="D193" s="75">
        <f t="shared" si="35"/>
        <v>944</v>
      </c>
      <c r="E193" s="75">
        <f t="shared" si="36"/>
        <v>157.33333333333334</v>
      </c>
      <c r="F193" s="75">
        <f t="shared" si="37"/>
        <v>26.22222222222222</v>
      </c>
      <c r="G193" s="75">
        <f t="shared" si="38"/>
        <v>15.733333333333333</v>
      </c>
      <c r="H193" s="75">
        <f t="shared" si="39"/>
        <v>5.2444444444444445</v>
      </c>
      <c r="I193" s="75">
        <f t="shared" si="40"/>
        <v>1.3111111111111111</v>
      </c>
      <c r="J193" s="75">
        <f t="shared" si="41"/>
        <v>0.10925925925925926</v>
      </c>
      <c r="K193" s="250">
        <f t="shared" si="42"/>
        <v>1187</v>
      </c>
      <c r="L193" s="75">
        <f t="shared" si="43"/>
        <v>1899.2</v>
      </c>
      <c r="M193" s="75">
        <f t="shared" si="44"/>
        <v>316.53333333333336</v>
      </c>
      <c r="N193" s="75">
        <f t="shared" si="45"/>
        <v>52.75555555555555</v>
      </c>
      <c r="O193" s="75">
        <f t="shared" si="46"/>
        <v>31.653333333333332</v>
      </c>
      <c r="P193" s="75">
        <f t="shared" si="47"/>
        <v>10.551111111111112</v>
      </c>
      <c r="Q193" s="75">
        <f t="shared" si="48"/>
        <v>2.637777777777778</v>
      </c>
      <c r="R193" s="75">
        <f t="shared" si="49"/>
        <v>0.21981481481481482</v>
      </c>
    </row>
    <row r="194" spans="1:18" ht="13.5" customHeight="1">
      <c r="A194" s="486" t="s">
        <v>324</v>
      </c>
      <c r="B194" s="130" t="s">
        <v>0</v>
      </c>
      <c r="C194" s="253">
        <f>Electricity_DataTraffic!N194</f>
        <v>597</v>
      </c>
      <c r="D194" s="87">
        <f t="shared" si="35"/>
        <v>955.2</v>
      </c>
      <c r="E194" s="87">
        <f t="shared" si="36"/>
        <v>159.2</v>
      </c>
      <c r="F194" s="87">
        <f t="shared" si="37"/>
        <v>26.533333333333335</v>
      </c>
      <c r="G194" s="87">
        <f t="shared" si="38"/>
        <v>15.92</v>
      </c>
      <c r="H194" s="87">
        <f t="shared" si="39"/>
        <v>5.306666666666667</v>
      </c>
      <c r="I194" s="87">
        <f t="shared" si="40"/>
        <v>1.3266666666666667</v>
      </c>
      <c r="J194" s="87">
        <f t="shared" si="41"/>
        <v>0.11055555555555556</v>
      </c>
      <c r="K194" s="253">
        <f>C194</f>
        <v>597</v>
      </c>
      <c r="L194" s="87">
        <f t="shared" si="43"/>
        <v>955.2</v>
      </c>
      <c r="M194" s="87">
        <f t="shared" si="44"/>
        <v>159.2</v>
      </c>
      <c r="N194" s="87">
        <f t="shared" si="45"/>
        <v>26.533333333333335</v>
      </c>
      <c r="O194" s="87">
        <f t="shared" si="46"/>
        <v>15.92</v>
      </c>
      <c r="P194" s="87">
        <f t="shared" si="47"/>
        <v>5.306666666666667</v>
      </c>
      <c r="Q194" s="87">
        <f t="shared" si="48"/>
        <v>1.3266666666666667</v>
      </c>
      <c r="R194" s="87">
        <f t="shared" si="49"/>
        <v>0.11055555555555556</v>
      </c>
    </row>
    <row r="195" spans="1:18" ht="15">
      <c r="A195" s="487"/>
      <c r="B195" s="124" t="s">
        <v>25</v>
      </c>
      <c r="C195" s="244">
        <f>Electricity_DataTraffic!N195</f>
        <v>590</v>
      </c>
      <c r="D195" s="73">
        <f t="shared" si="35"/>
        <v>944</v>
      </c>
      <c r="E195" s="73">
        <f t="shared" si="36"/>
        <v>157.33333333333334</v>
      </c>
      <c r="F195" s="73">
        <f t="shared" si="37"/>
        <v>26.22222222222222</v>
      </c>
      <c r="G195" s="73">
        <f t="shared" si="38"/>
        <v>15.733333333333333</v>
      </c>
      <c r="H195" s="73">
        <f t="shared" si="39"/>
        <v>5.2444444444444445</v>
      </c>
      <c r="I195" s="73">
        <f t="shared" si="40"/>
        <v>1.3111111111111111</v>
      </c>
      <c r="J195" s="73">
        <f t="shared" si="41"/>
        <v>0.10925925925925926</v>
      </c>
      <c r="K195" s="244">
        <f t="shared" si="42"/>
        <v>1187</v>
      </c>
      <c r="L195" s="73">
        <f t="shared" si="43"/>
        <v>1899.2</v>
      </c>
      <c r="M195" s="73">
        <f t="shared" si="44"/>
        <v>316.53333333333336</v>
      </c>
      <c r="N195" s="73">
        <f t="shared" si="45"/>
        <v>52.75555555555555</v>
      </c>
      <c r="O195" s="73">
        <f t="shared" si="46"/>
        <v>31.653333333333332</v>
      </c>
      <c r="P195" s="73">
        <f t="shared" si="47"/>
        <v>10.551111111111112</v>
      </c>
      <c r="Q195" s="73">
        <f t="shared" si="48"/>
        <v>2.637777777777778</v>
      </c>
      <c r="R195" s="73">
        <f t="shared" si="49"/>
        <v>0.21981481481481482</v>
      </c>
    </row>
    <row r="196" spans="1:18" ht="15">
      <c r="A196" s="487"/>
      <c r="B196" s="124" t="s">
        <v>24</v>
      </c>
      <c r="C196" s="244">
        <f>Electricity_DataTraffic!N196</f>
        <v>597</v>
      </c>
      <c r="D196" s="73">
        <f t="shared" si="35"/>
        <v>955.2</v>
      </c>
      <c r="E196" s="73">
        <f t="shared" si="36"/>
        <v>159.2</v>
      </c>
      <c r="F196" s="73">
        <f t="shared" si="37"/>
        <v>26.533333333333335</v>
      </c>
      <c r="G196" s="73">
        <f t="shared" si="38"/>
        <v>15.92</v>
      </c>
      <c r="H196" s="73">
        <f t="shared" si="39"/>
        <v>5.306666666666667</v>
      </c>
      <c r="I196" s="73">
        <f t="shared" si="40"/>
        <v>1.3266666666666667</v>
      </c>
      <c r="J196" s="73">
        <f t="shared" si="41"/>
        <v>0.11055555555555556</v>
      </c>
      <c r="K196" s="244">
        <f t="shared" si="42"/>
        <v>1784</v>
      </c>
      <c r="L196" s="73">
        <f t="shared" si="43"/>
        <v>2854.4</v>
      </c>
      <c r="M196" s="73">
        <f t="shared" si="44"/>
        <v>475.73333333333335</v>
      </c>
      <c r="N196" s="73">
        <f t="shared" si="45"/>
        <v>79.28888888888889</v>
      </c>
      <c r="O196" s="73">
        <f t="shared" si="46"/>
        <v>47.57333333333333</v>
      </c>
      <c r="P196" s="73">
        <f t="shared" si="47"/>
        <v>15.857777777777779</v>
      </c>
      <c r="Q196" s="73">
        <f t="shared" si="48"/>
        <v>3.9644444444444447</v>
      </c>
      <c r="R196" s="73">
        <f t="shared" si="49"/>
        <v>0.33037037037037037</v>
      </c>
    </row>
    <row r="197" spans="1:18" ht="15">
      <c r="A197" s="487"/>
      <c r="B197" s="124" t="s">
        <v>104</v>
      </c>
      <c r="C197" s="244">
        <f>Electricity_DataTraffic!N197</f>
        <v>722</v>
      </c>
      <c r="D197" s="73">
        <f t="shared" si="35"/>
        <v>1155.2</v>
      </c>
      <c r="E197" s="73">
        <f t="shared" si="36"/>
        <v>192.53333333333333</v>
      </c>
      <c r="F197" s="73">
        <f t="shared" si="37"/>
        <v>32.08888888888889</v>
      </c>
      <c r="G197" s="73">
        <f t="shared" si="38"/>
        <v>19.253333333333334</v>
      </c>
      <c r="H197" s="73">
        <f t="shared" si="39"/>
        <v>6.417777777777777</v>
      </c>
      <c r="I197" s="73">
        <f t="shared" si="40"/>
        <v>1.6044444444444443</v>
      </c>
      <c r="J197" s="73">
        <f t="shared" si="41"/>
        <v>0.1337037037037037</v>
      </c>
      <c r="K197" s="244">
        <f t="shared" si="42"/>
        <v>2506</v>
      </c>
      <c r="L197" s="73">
        <f t="shared" si="43"/>
        <v>4009.6</v>
      </c>
      <c r="M197" s="73">
        <f t="shared" si="44"/>
        <v>668.2666666666667</v>
      </c>
      <c r="N197" s="73">
        <f t="shared" si="45"/>
        <v>111.37777777777778</v>
      </c>
      <c r="O197" s="73">
        <f t="shared" si="46"/>
        <v>66.82666666666667</v>
      </c>
      <c r="P197" s="73">
        <f t="shared" si="47"/>
        <v>22.275555555555556</v>
      </c>
      <c r="Q197" s="73">
        <f t="shared" si="48"/>
        <v>5.568888888888889</v>
      </c>
      <c r="R197" s="73">
        <f t="shared" si="49"/>
        <v>0.4640740740740741</v>
      </c>
    </row>
    <row r="198" spans="1:18" ht="15.75" thickBot="1">
      <c r="A198" s="487"/>
      <c r="B198" s="124" t="s">
        <v>31</v>
      </c>
      <c r="C198" s="251">
        <f>Electricity_DataTraffic!N198</f>
        <v>597</v>
      </c>
      <c r="D198" s="81">
        <f t="shared" si="35"/>
        <v>955.2</v>
      </c>
      <c r="E198" s="81">
        <f t="shared" si="36"/>
        <v>159.2</v>
      </c>
      <c r="F198" s="81">
        <f t="shared" si="37"/>
        <v>26.533333333333335</v>
      </c>
      <c r="G198" s="81">
        <f t="shared" si="38"/>
        <v>15.92</v>
      </c>
      <c r="H198" s="81">
        <f t="shared" si="39"/>
        <v>5.306666666666667</v>
      </c>
      <c r="I198" s="81">
        <f t="shared" si="40"/>
        <v>1.3266666666666667</v>
      </c>
      <c r="J198" s="81">
        <f t="shared" si="41"/>
        <v>0.11055555555555556</v>
      </c>
      <c r="K198" s="251">
        <f t="shared" si="42"/>
        <v>3103</v>
      </c>
      <c r="L198" s="81">
        <f t="shared" si="43"/>
        <v>4964.8</v>
      </c>
      <c r="M198" s="81">
        <f t="shared" si="44"/>
        <v>827.4666666666667</v>
      </c>
      <c r="N198" s="81">
        <f t="shared" si="45"/>
        <v>137.9111111111111</v>
      </c>
      <c r="O198" s="81">
        <f t="shared" si="46"/>
        <v>82.74666666666667</v>
      </c>
      <c r="P198" s="81">
        <f t="shared" si="47"/>
        <v>27.58222222222222</v>
      </c>
      <c r="Q198" s="81">
        <f t="shared" si="48"/>
        <v>6.895555555555555</v>
      </c>
      <c r="R198" s="81">
        <f t="shared" si="49"/>
        <v>0.5746296296296296</v>
      </c>
    </row>
    <row r="199" spans="1:18" s="366" customFormat="1" ht="15.75" customHeight="1" thickBot="1">
      <c r="A199" s="380" t="s">
        <v>164</v>
      </c>
      <c r="B199" s="398"/>
      <c r="C199" s="399"/>
      <c r="D199" s="399"/>
      <c r="E199" s="399"/>
      <c r="F199" s="399"/>
      <c r="G199" s="399"/>
      <c r="H199" s="399"/>
      <c r="I199" s="399"/>
      <c r="J199" s="399"/>
      <c r="K199" s="399"/>
      <c r="L199" s="399"/>
      <c r="M199" s="399"/>
      <c r="N199" s="399"/>
      <c r="O199" s="399"/>
      <c r="P199" s="399"/>
      <c r="Q199" s="399"/>
      <c r="R199" s="399"/>
    </row>
    <row r="200" spans="1:18" s="365" customFormat="1" ht="11.25" customHeight="1" thickBot="1">
      <c r="A200" s="396" t="s">
        <v>165</v>
      </c>
      <c r="B200" s="397"/>
      <c r="C200" s="361"/>
      <c r="D200" s="361"/>
      <c r="E200" s="361"/>
      <c r="F200" s="361"/>
      <c r="G200" s="361"/>
      <c r="H200" s="361"/>
      <c r="I200" s="361"/>
      <c r="J200" s="361"/>
      <c r="K200" s="361"/>
      <c r="L200" s="361"/>
      <c r="M200" s="361"/>
      <c r="N200" s="361"/>
      <c r="O200" s="361"/>
      <c r="P200" s="361"/>
      <c r="Q200" s="361"/>
      <c r="R200" s="361"/>
    </row>
    <row r="201" spans="1:18" ht="32.25" thickBot="1">
      <c r="A201" s="113" t="s">
        <v>325</v>
      </c>
      <c r="B201" s="281" t="s">
        <v>76</v>
      </c>
      <c r="C201" s="353">
        <f>Electricity_DataTraffic!N201</f>
        <v>597</v>
      </c>
      <c r="D201" s="142">
        <f aca="true" t="shared" si="50" ref="D201:D247">C201*8/$D$4</f>
        <v>955.2</v>
      </c>
      <c r="E201" s="142">
        <f aca="true" t="shared" si="51" ref="E201:E247">C201*8/$E$4</f>
        <v>159.2</v>
      </c>
      <c r="F201" s="142">
        <f aca="true" t="shared" si="52" ref="F201:F247">C201*8/$F$4</f>
        <v>26.533333333333335</v>
      </c>
      <c r="G201" s="142">
        <f aca="true" t="shared" si="53" ref="G201:G247">C201*8/$G$4</f>
        <v>15.92</v>
      </c>
      <c r="H201" s="142">
        <f aca="true" t="shared" si="54" ref="H201:H247">C201*8/$H$4</f>
        <v>5.306666666666667</v>
      </c>
      <c r="I201" s="142">
        <f aca="true" t="shared" si="55" ref="I201:I247">C201*8/$I$4</f>
        <v>1.3266666666666667</v>
      </c>
      <c r="J201" s="142">
        <f aca="true" t="shared" si="56" ref="J201:J247">C201*8/$J$4</f>
        <v>0.11055555555555556</v>
      </c>
      <c r="K201" s="353">
        <f aca="true" t="shared" si="57" ref="K201:K247">K200+C201</f>
        <v>597</v>
      </c>
      <c r="L201" s="142">
        <f aca="true" t="shared" si="58" ref="L201:L249">K201*8/$L$4</f>
        <v>955.2</v>
      </c>
      <c r="M201" s="142">
        <f aca="true" t="shared" si="59" ref="M201:M249">K201*8/$M$4</f>
        <v>159.2</v>
      </c>
      <c r="N201" s="142">
        <f aca="true" t="shared" si="60" ref="N201:N249">K201*8/$N$4</f>
        <v>26.533333333333335</v>
      </c>
      <c r="O201" s="142">
        <f aca="true" t="shared" si="61" ref="O201:O249">K201*8/$O$4</f>
        <v>15.92</v>
      </c>
      <c r="P201" s="142">
        <f aca="true" t="shared" si="62" ref="P201:P249">K201*8/$P$4</f>
        <v>5.306666666666667</v>
      </c>
      <c r="Q201" s="142">
        <f aca="true" t="shared" si="63" ref="Q201:Q249">K201*8/$Q$4</f>
        <v>1.3266666666666667</v>
      </c>
      <c r="R201" s="142">
        <f aca="true" t="shared" si="64" ref="R201:R249">K201*8/$R$4</f>
        <v>0.11055555555555556</v>
      </c>
    </row>
    <row r="202" spans="1:18" ht="57.75" customHeight="1" thickBot="1">
      <c r="A202" s="113" t="s">
        <v>326</v>
      </c>
      <c r="B202" s="281" t="s">
        <v>327</v>
      </c>
      <c r="C202" s="353">
        <f>Electricity_DataTraffic!N202</f>
        <v>597</v>
      </c>
      <c r="D202" s="142">
        <f t="shared" si="50"/>
        <v>955.2</v>
      </c>
      <c r="E202" s="142">
        <f t="shared" si="51"/>
        <v>159.2</v>
      </c>
      <c r="F202" s="142">
        <f t="shared" si="52"/>
        <v>26.533333333333335</v>
      </c>
      <c r="G202" s="142">
        <f t="shared" si="53"/>
        <v>15.92</v>
      </c>
      <c r="H202" s="142">
        <f t="shared" si="54"/>
        <v>5.306666666666667</v>
      </c>
      <c r="I202" s="142">
        <f t="shared" si="55"/>
        <v>1.3266666666666667</v>
      </c>
      <c r="J202" s="142">
        <f t="shared" si="56"/>
        <v>0.11055555555555556</v>
      </c>
      <c r="K202" s="353">
        <f t="shared" si="57"/>
        <v>1194</v>
      </c>
      <c r="L202" s="142">
        <f t="shared" si="58"/>
        <v>1910.4</v>
      </c>
      <c r="M202" s="142">
        <f t="shared" si="59"/>
        <v>318.4</v>
      </c>
      <c r="N202" s="142">
        <f t="shared" si="60"/>
        <v>53.06666666666667</v>
      </c>
      <c r="O202" s="142">
        <f t="shared" si="61"/>
        <v>31.84</v>
      </c>
      <c r="P202" s="142">
        <f t="shared" si="62"/>
        <v>10.613333333333333</v>
      </c>
      <c r="Q202" s="142">
        <f t="shared" si="63"/>
        <v>2.6533333333333333</v>
      </c>
      <c r="R202" s="142">
        <f t="shared" si="64"/>
        <v>0.22111111111111112</v>
      </c>
    </row>
    <row r="203" spans="1:18" ht="32.25" thickBot="1">
      <c r="A203" s="285" t="s">
        <v>328</v>
      </c>
      <c r="B203" s="281" t="s">
        <v>321</v>
      </c>
      <c r="C203" s="356">
        <f>Electricity_DataTraffic!N203</f>
        <v>597</v>
      </c>
      <c r="D203" s="96">
        <f t="shared" si="50"/>
        <v>955.2</v>
      </c>
      <c r="E203" s="96">
        <f t="shared" si="51"/>
        <v>159.2</v>
      </c>
      <c r="F203" s="96">
        <f t="shared" si="52"/>
        <v>26.533333333333335</v>
      </c>
      <c r="G203" s="96">
        <f t="shared" si="53"/>
        <v>15.92</v>
      </c>
      <c r="H203" s="96">
        <f t="shared" si="54"/>
        <v>5.306666666666667</v>
      </c>
      <c r="I203" s="96">
        <f t="shared" si="55"/>
        <v>1.3266666666666667</v>
      </c>
      <c r="J203" s="96">
        <f t="shared" si="56"/>
        <v>0.11055555555555556</v>
      </c>
      <c r="K203" s="356">
        <f t="shared" si="57"/>
        <v>1791</v>
      </c>
      <c r="L203" s="96">
        <f t="shared" si="58"/>
        <v>2865.6</v>
      </c>
      <c r="M203" s="96">
        <f t="shared" si="59"/>
        <v>477.6</v>
      </c>
      <c r="N203" s="96">
        <f t="shared" si="60"/>
        <v>79.6</v>
      </c>
      <c r="O203" s="96">
        <f t="shared" si="61"/>
        <v>47.76</v>
      </c>
      <c r="P203" s="96">
        <f t="shared" si="62"/>
        <v>15.92</v>
      </c>
      <c r="Q203" s="96">
        <f t="shared" si="63"/>
        <v>3.98</v>
      </c>
      <c r="R203" s="96">
        <f t="shared" si="64"/>
        <v>0.33166666666666667</v>
      </c>
    </row>
    <row r="204" spans="1:18" s="349" customFormat="1" ht="15.75" thickBot="1">
      <c r="A204" s="374" t="s">
        <v>36</v>
      </c>
      <c r="B204" s="371"/>
      <c r="C204" s="359"/>
      <c r="D204" s="359">
        <f>SUM(D210:D211)</f>
        <v>1899.2</v>
      </c>
      <c r="E204" s="359">
        <f aca="true" t="shared" si="65" ref="E204:J204">SUM(E210:E211)</f>
        <v>316.5333333333333</v>
      </c>
      <c r="F204" s="359">
        <f t="shared" si="65"/>
        <v>52.75555555555556</v>
      </c>
      <c r="G204" s="359">
        <f t="shared" si="65"/>
        <v>31.653333333333332</v>
      </c>
      <c r="H204" s="359">
        <f t="shared" si="65"/>
        <v>10.551111111111112</v>
      </c>
      <c r="I204" s="359">
        <f t="shared" si="65"/>
        <v>2.637777777777778</v>
      </c>
      <c r="J204" s="359">
        <f t="shared" si="65"/>
        <v>0.21981481481481482</v>
      </c>
      <c r="K204" s="359"/>
      <c r="L204" s="359"/>
      <c r="M204" s="359"/>
      <c r="N204" s="359"/>
      <c r="O204" s="359"/>
      <c r="P204" s="359"/>
      <c r="Q204" s="359"/>
      <c r="R204" s="359"/>
    </row>
    <row r="205" spans="1:18" ht="15" customHeight="1">
      <c r="A205" s="486" t="s">
        <v>330</v>
      </c>
      <c r="B205" s="130" t="s">
        <v>0</v>
      </c>
      <c r="C205" s="243">
        <f>Electricity_DataTraffic!N205</f>
        <v>597</v>
      </c>
      <c r="D205" s="71">
        <f t="shared" si="50"/>
        <v>955.2</v>
      </c>
      <c r="E205" s="71">
        <f t="shared" si="51"/>
        <v>159.2</v>
      </c>
      <c r="F205" s="71">
        <f t="shared" si="52"/>
        <v>26.533333333333335</v>
      </c>
      <c r="G205" s="71">
        <f t="shared" si="53"/>
        <v>15.92</v>
      </c>
      <c r="H205" s="71">
        <f t="shared" si="54"/>
        <v>5.306666666666667</v>
      </c>
      <c r="I205" s="71">
        <f t="shared" si="55"/>
        <v>1.3266666666666667</v>
      </c>
      <c r="J205" s="71">
        <f t="shared" si="56"/>
        <v>0.11055555555555556</v>
      </c>
      <c r="K205" s="243">
        <f t="shared" si="57"/>
        <v>597</v>
      </c>
      <c r="L205" s="71">
        <f t="shared" si="58"/>
        <v>955.2</v>
      </c>
      <c r="M205" s="71">
        <f t="shared" si="59"/>
        <v>159.2</v>
      </c>
      <c r="N205" s="71">
        <f t="shared" si="60"/>
        <v>26.533333333333335</v>
      </c>
      <c r="O205" s="71">
        <f t="shared" si="61"/>
        <v>15.92</v>
      </c>
      <c r="P205" s="71">
        <f t="shared" si="62"/>
        <v>5.306666666666667</v>
      </c>
      <c r="Q205" s="71">
        <f t="shared" si="63"/>
        <v>1.3266666666666667</v>
      </c>
      <c r="R205" s="71">
        <f t="shared" si="64"/>
        <v>0.11055555555555556</v>
      </c>
    </row>
    <row r="206" spans="1:18" ht="15">
      <c r="A206" s="487"/>
      <c r="B206" s="124" t="s">
        <v>25</v>
      </c>
      <c r="C206" s="244">
        <f>Electricity_DataTraffic!N206</f>
        <v>590</v>
      </c>
      <c r="D206" s="73">
        <f t="shared" si="50"/>
        <v>944</v>
      </c>
      <c r="E206" s="73">
        <f t="shared" si="51"/>
        <v>157.33333333333334</v>
      </c>
      <c r="F206" s="73">
        <f t="shared" si="52"/>
        <v>26.22222222222222</v>
      </c>
      <c r="G206" s="73">
        <f t="shared" si="53"/>
        <v>15.733333333333333</v>
      </c>
      <c r="H206" s="73">
        <f t="shared" si="54"/>
        <v>5.2444444444444445</v>
      </c>
      <c r="I206" s="73">
        <f t="shared" si="55"/>
        <v>1.3111111111111111</v>
      </c>
      <c r="J206" s="73">
        <f t="shared" si="56"/>
        <v>0.10925925925925926</v>
      </c>
      <c r="K206" s="244">
        <f t="shared" si="57"/>
        <v>1187</v>
      </c>
      <c r="L206" s="73">
        <f t="shared" si="58"/>
        <v>1899.2</v>
      </c>
      <c r="M206" s="73">
        <f t="shared" si="59"/>
        <v>316.53333333333336</v>
      </c>
      <c r="N206" s="73">
        <f t="shared" si="60"/>
        <v>52.75555555555555</v>
      </c>
      <c r="O206" s="73">
        <f t="shared" si="61"/>
        <v>31.653333333333332</v>
      </c>
      <c r="P206" s="73">
        <f t="shared" si="62"/>
        <v>10.551111111111112</v>
      </c>
      <c r="Q206" s="73">
        <f t="shared" si="63"/>
        <v>2.637777777777778</v>
      </c>
      <c r="R206" s="73">
        <f t="shared" si="64"/>
        <v>0.21981481481481482</v>
      </c>
    </row>
    <row r="207" spans="1:18" ht="15">
      <c r="A207" s="487"/>
      <c r="B207" s="124" t="s">
        <v>24</v>
      </c>
      <c r="C207" s="244">
        <f>Electricity_DataTraffic!N207</f>
        <v>597</v>
      </c>
      <c r="D207" s="73">
        <f t="shared" si="50"/>
        <v>955.2</v>
      </c>
      <c r="E207" s="73">
        <f t="shared" si="51"/>
        <v>159.2</v>
      </c>
      <c r="F207" s="73">
        <f t="shared" si="52"/>
        <v>26.533333333333335</v>
      </c>
      <c r="G207" s="73">
        <f t="shared" si="53"/>
        <v>15.92</v>
      </c>
      <c r="H207" s="73">
        <f t="shared" si="54"/>
        <v>5.306666666666667</v>
      </c>
      <c r="I207" s="73">
        <f t="shared" si="55"/>
        <v>1.3266666666666667</v>
      </c>
      <c r="J207" s="73">
        <f t="shared" si="56"/>
        <v>0.11055555555555556</v>
      </c>
      <c r="K207" s="244">
        <f t="shared" si="57"/>
        <v>1784</v>
      </c>
      <c r="L207" s="73">
        <f t="shared" si="58"/>
        <v>2854.4</v>
      </c>
      <c r="M207" s="73">
        <f t="shared" si="59"/>
        <v>475.73333333333335</v>
      </c>
      <c r="N207" s="73">
        <f t="shared" si="60"/>
        <v>79.28888888888889</v>
      </c>
      <c r="O207" s="73">
        <f t="shared" si="61"/>
        <v>47.57333333333333</v>
      </c>
      <c r="P207" s="73">
        <f t="shared" si="62"/>
        <v>15.857777777777779</v>
      </c>
      <c r="Q207" s="73">
        <f t="shared" si="63"/>
        <v>3.9644444444444447</v>
      </c>
      <c r="R207" s="73">
        <f t="shared" si="64"/>
        <v>0.33037037037037037</v>
      </c>
    </row>
    <row r="208" spans="1:18" ht="15">
      <c r="A208" s="487"/>
      <c r="B208" s="124" t="s">
        <v>104</v>
      </c>
      <c r="C208" s="244">
        <f>Electricity_DataTraffic!N208</f>
        <v>722</v>
      </c>
      <c r="D208" s="73">
        <f t="shared" si="50"/>
        <v>1155.2</v>
      </c>
      <c r="E208" s="73">
        <f t="shared" si="51"/>
        <v>192.53333333333333</v>
      </c>
      <c r="F208" s="73">
        <f t="shared" si="52"/>
        <v>32.08888888888889</v>
      </c>
      <c r="G208" s="73">
        <f t="shared" si="53"/>
        <v>19.253333333333334</v>
      </c>
      <c r="H208" s="73">
        <f t="shared" si="54"/>
        <v>6.417777777777777</v>
      </c>
      <c r="I208" s="73">
        <f t="shared" si="55"/>
        <v>1.6044444444444443</v>
      </c>
      <c r="J208" s="73">
        <f t="shared" si="56"/>
        <v>0.1337037037037037</v>
      </c>
      <c r="K208" s="244">
        <f t="shared" si="57"/>
        <v>2506</v>
      </c>
      <c r="L208" s="73">
        <f t="shared" si="58"/>
        <v>4009.6</v>
      </c>
      <c r="M208" s="73">
        <f t="shared" si="59"/>
        <v>668.2666666666667</v>
      </c>
      <c r="N208" s="73">
        <f t="shared" si="60"/>
        <v>111.37777777777778</v>
      </c>
      <c r="O208" s="73">
        <f t="shared" si="61"/>
        <v>66.82666666666667</v>
      </c>
      <c r="P208" s="73">
        <f t="shared" si="62"/>
        <v>22.275555555555556</v>
      </c>
      <c r="Q208" s="73">
        <f t="shared" si="63"/>
        <v>5.568888888888889</v>
      </c>
      <c r="R208" s="73">
        <f t="shared" si="64"/>
        <v>0.4640740740740741</v>
      </c>
    </row>
    <row r="209" spans="1:18" ht="15.75" thickBot="1">
      <c r="A209" s="488"/>
      <c r="B209" s="125" t="s">
        <v>31</v>
      </c>
      <c r="C209" s="250">
        <f>Electricity_DataTraffic!N209</f>
        <v>597</v>
      </c>
      <c r="D209" s="75">
        <f t="shared" si="50"/>
        <v>955.2</v>
      </c>
      <c r="E209" s="75">
        <f t="shared" si="51"/>
        <v>159.2</v>
      </c>
      <c r="F209" s="75">
        <f t="shared" si="52"/>
        <v>26.533333333333335</v>
      </c>
      <c r="G209" s="75">
        <f t="shared" si="53"/>
        <v>15.92</v>
      </c>
      <c r="H209" s="75">
        <f t="shared" si="54"/>
        <v>5.306666666666667</v>
      </c>
      <c r="I209" s="75">
        <f t="shared" si="55"/>
        <v>1.3266666666666667</v>
      </c>
      <c r="J209" s="75">
        <f t="shared" si="56"/>
        <v>0.11055555555555556</v>
      </c>
      <c r="K209" s="250">
        <f t="shared" si="57"/>
        <v>3103</v>
      </c>
      <c r="L209" s="75">
        <f t="shared" si="58"/>
        <v>4964.8</v>
      </c>
      <c r="M209" s="75">
        <f t="shared" si="59"/>
        <v>827.4666666666667</v>
      </c>
      <c r="N209" s="75">
        <f t="shared" si="60"/>
        <v>137.9111111111111</v>
      </c>
      <c r="O209" s="75">
        <f t="shared" si="61"/>
        <v>82.74666666666667</v>
      </c>
      <c r="P209" s="75">
        <f t="shared" si="62"/>
        <v>27.58222222222222</v>
      </c>
      <c r="Q209" s="75">
        <f t="shared" si="63"/>
        <v>6.895555555555555</v>
      </c>
      <c r="R209" s="75">
        <f t="shared" si="64"/>
        <v>0.5746296296296296</v>
      </c>
    </row>
    <row r="210" spans="1:18" ht="15" customHeight="1">
      <c r="A210" s="486" t="s">
        <v>323</v>
      </c>
      <c r="B210" s="130" t="s">
        <v>0</v>
      </c>
      <c r="C210" s="243">
        <f>Electricity_DataTraffic!N210</f>
        <v>597</v>
      </c>
      <c r="D210" s="71">
        <f t="shared" si="50"/>
        <v>955.2</v>
      </c>
      <c r="E210" s="71">
        <f t="shared" si="51"/>
        <v>159.2</v>
      </c>
      <c r="F210" s="71">
        <f t="shared" si="52"/>
        <v>26.533333333333335</v>
      </c>
      <c r="G210" s="71">
        <f t="shared" si="53"/>
        <v>15.92</v>
      </c>
      <c r="H210" s="71">
        <f t="shared" si="54"/>
        <v>5.306666666666667</v>
      </c>
      <c r="I210" s="71">
        <f t="shared" si="55"/>
        <v>1.3266666666666667</v>
      </c>
      <c r="J210" s="71">
        <f t="shared" si="56"/>
        <v>0.11055555555555556</v>
      </c>
      <c r="K210" s="243">
        <f>C210</f>
        <v>597</v>
      </c>
      <c r="L210" s="71">
        <f t="shared" si="58"/>
        <v>955.2</v>
      </c>
      <c r="M210" s="71">
        <f t="shared" si="59"/>
        <v>159.2</v>
      </c>
      <c r="N210" s="71">
        <f t="shared" si="60"/>
        <v>26.533333333333335</v>
      </c>
      <c r="O210" s="71">
        <f t="shared" si="61"/>
        <v>15.92</v>
      </c>
      <c r="P210" s="71">
        <f t="shared" si="62"/>
        <v>5.306666666666667</v>
      </c>
      <c r="Q210" s="71">
        <f t="shared" si="63"/>
        <v>1.3266666666666667</v>
      </c>
      <c r="R210" s="71">
        <f t="shared" si="64"/>
        <v>0.11055555555555556</v>
      </c>
    </row>
    <row r="211" spans="1:18" ht="21" customHeight="1" thickBot="1">
      <c r="A211" s="488"/>
      <c r="B211" s="125" t="s">
        <v>25</v>
      </c>
      <c r="C211" s="250">
        <f>Electricity_DataTraffic!N211</f>
        <v>590</v>
      </c>
      <c r="D211" s="75">
        <f t="shared" si="50"/>
        <v>944</v>
      </c>
      <c r="E211" s="75">
        <f t="shared" si="51"/>
        <v>157.33333333333334</v>
      </c>
      <c r="F211" s="75">
        <f t="shared" si="52"/>
        <v>26.22222222222222</v>
      </c>
      <c r="G211" s="75">
        <f t="shared" si="53"/>
        <v>15.733333333333333</v>
      </c>
      <c r="H211" s="75">
        <f t="shared" si="54"/>
        <v>5.2444444444444445</v>
      </c>
      <c r="I211" s="75">
        <f t="shared" si="55"/>
        <v>1.3111111111111111</v>
      </c>
      <c r="J211" s="75">
        <f t="shared" si="56"/>
        <v>0.10925925925925926</v>
      </c>
      <c r="K211" s="250">
        <f t="shared" si="57"/>
        <v>1187</v>
      </c>
      <c r="L211" s="75">
        <f t="shared" si="58"/>
        <v>1899.2</v>
      </c>
      <c r="M211" s="75">
        <f t="shared" si="59"/>
        <v>316.53333333333336</v>
      </c>
      <c r="N211" s="75">
        <f t="shared" si="60"/>
        <v>52.75555555555555</v>
      </c>
      <c r="O211" s="75">
        <f t="shared" si="61"/>
        <v>31.653333333333332</v>
      </c>
      <c r="P211" s="75">
        <f t="shared" si="62"/>
        <v>10.551111111111112</v>
      </c>
      <c r="Q211" s="75">
        <f t="shared" si="63"/>
        <v>2.637777777777778</v>
      </c>
      <c r="R211" s="75">
        <f t="shared" si="64"/>
        <v>0.21981481481481482</v>
      </c>
    </row>
    <row r="212" spans="1:18" ht="15" customHeight="1">
      <c r="A212" s="487" t="s">
        <v>329</v>
      </c>
      <c r="B212" s="130" t="s">
        <v>0</v>
      </c>
      <c r="C212" s="253">
        <f>Electricity_DataTraffic!N212</f>
        <v>597</v>
      </c>
      <c r="D212" s="87">
        <f t="shared" si="50"/>
        <v>955.2</v>
      </c>
      <c r="E212" s="87">
        <f t="shared" si="51"/>
        <v>159.2</v>
      </c>
      <c r="F212" s="87">
        <f t="shared" si="52"/>
        <v>26.533333333333335</v>
      </c>
      <c r="G212" s="87">
        <f t="shared" si="53"/>
        <v>15.92</v>
      </c>
      <c r="H212" s="87">
        <f t="shared" si="54"/>
        <v>5.306666666666667</v>
      </c>
      <c r="I212" s="87">
        <f t="shared" si="55"/>
        <v>1.3266666666666667</v>
      </c>
      <c r="J212" s="87">
        <f t="shared" si="56"/>
        <v>0.11055555555555556</v>
      </c>
      <c r="K212" s="253">
        <f>C212</f>
        <v>597</v>
      </c>
      <c r="L212" s="87">
        <f t="shared" si="58"/>
        <v>955.2</v>
      </c>
      <c r="M212" s="87">
        <f t="shared" si="59"/>
        <v>159.2</v>
      </c>
      <c r="N212" s="87">
        <f t="shared" si="60"/>
        <v>26.533333333333335</v>
      </c>
      <c r="O212" s="87">
        <f t="shared" si="61"/>
        <v>15.92</v>
      </c>
      <c r="P212" s="87">
        <f t="shared" si="62"/>
        <v>5.306666666666667</v>
      </c>
      <c r="Q212" s="87">
        <f t="shared" si="63"/>
        <v>1.3266666666666667</v>
      </c>
      <c r="R212" s="87">
        <f t="shared" si="64"/>
        <v>0.11055555555555556</v>
      </c>
    </row>
    <row r="213" spans="1:18" ht="15">
      <c r="A213" s="487"/>
      <c r="B213" s="124" t="s">
        <v>25</v>
      </c>
      <c r="C213" s="244">
        <f>Electricity_DataTraffic!N213</f>
        <v>590</v>
      </c>
      <c r="D213" s="73">
        <f t="shared" si="50"/>
        <v>944</v>
      </c>
      <c r="E213" s="73">
        <f t="shared" si="51"/>
        <v>157.33333333333334</v>
      </c>
      <c r="F213" s="73">
        <f t="shared" si="52"/>
        <v>26.22222222222222</v>
      </c>
      <c r="G213" s="73">
        <f t="shared" si="53"/>
        <v>15.733333333333333</v>
      </c>
      <c r="H213" s="73">
        <f t="shared" si="54"/>
        <v>5.2444444444444445</v>
      </c>
      <c r="I213" s="73">
        <f t="shared" si="55"/>
        <v>1.3111111111111111</v>
      </c>
      <c r="J213" s="73">
        <f t="shared" si="56"/>
        <v>0.10925925925925926</v>
      </c>
      <c r="K213" s="244">
        <f t="shared" si="57"/>
        <v>1187</v>
      </c>
      <c r="L213" s="73">
        <f t="shared" si="58"/>
        <v>1899.2</v>
      </c>
      <c r="M213" s="73">
        <f t="shared" si="59"/>
        <v>316.53333333333336</v>
      </c>
      <c r="N213" s="73">
        <f t="shared" si="60"/>
        <v>52.75555555555555</v>
      </c>
      <c r="O213" s="73">
        <f t="shared" si="61"/>
        <v>31.653333333333332</v>
      </c>
      <c r="P213" s="73">
        <f t="shared" si="62"/>
        <v>10.551111111111112</v>
      </c>
      <c r="Q213" s="73">
        <f t="shared" si="63"/>
        <v>2.637777777777778</v>
      </c>
      <c r="R213" s="73">
        <f t="shared" si="64"/>
        <v>0.21981481481481482</v>
      </c>
    </row>
    <row r="214" spans="1:18" ht="15">
      <c r="A214" s="487"/>
      <c r="B214" s="124" t="s">
        <v>24</v>
      </c>
      <c r="C214" s="244">
        <f>Electricity_DataTraffic!N214</f>
        <v>597</v>
      </c>
      <c r="D214" s="73">
        <f t="shared" si="50"/>
        <v>955.2</v>
      </c>
      <c r="E214" s="73">
        <f t="shared" si="51"/>
        <v>159.2</v>
      </c>
      <c r="F214" s="73">
        <f t="shared" si="52"/>
        <v>26.533333333333335</v>
      </c>
      <c r="G214" s="73">
        <f t="shared" si="53"/>
        <v>15.92</v>
      </c>
      <c r="H214" s="73">
        <f t="shared" si="54"/>
        <v>5.306666666666667</v>
      </c>
      <c r="I214" s="73">
        <f t="shared" si="55"/>
        <v>1.3266666666666667</v>
      </c>
      <c r="J214" s="73">
        <f t="shared" si="56"/>
        <v>0.11055555555555556</v>
      </c>
      <c r="K214" s="244">
        <f t="shared" si="57"/>
        <v>1784</v>
      </c>
      <c r="L214" s="73">
        <f t="shared" si="58"/>
        <v>2854.4</v>
      </c>
      <c r="M214" s="73">
        <f t="shared" si="59"/>
        <v>475.73333333333335</v>
      </c>
      <c r="N214" s="73">
        <f t="shared" si="60"/>
        <v>79.28888888888889</v>
      </c>
      <c r="O214" s="73">
        <f t="shared" si="61"/>
        <v>47.57333333333333</v>
      </c>
      <c r="P214" s="73">
        <f t="shared" si="62"/>
        <v>15.857777777777779</v>
      </c>
      <c r="Q214" s="73">
        <f t="shared" si="63"/>
        <v>3.9644444444444447</v>
      </c>
      <c r="R214" s="73">
        <f t="shared" si="64"/>
        <v>0.33037037037037037</v>
      </c>
    </row>
    <row r="215" spans="1:18" ht="15">
      <c r="A215" s="487"/>
      <c r="B215" s="124" t="s">
        <v>104</v>
      </c>
      <c r="C215" s="244">
        <f>Electricity_DataTraffic!N215</f>
        <v>722</v>
      </c>
      <c r="D215" s="73">
        <f t="shared" si="50"/>
        <v>1155.2</v>
      </c>
      <c r="E215" s="73">
        <f t="shared" si="51"/>
        <v>192.53333333333333</v>
      </c>
      <c r="F215" s="73">
        <f t="shared" si="52"/>
        <v>32.08888888888889</v>
      </c>
      <c r="G215" s="73">
        <f t="shared" si="53"/>
        <v>19.253333333333334</v>
      </c>
      <c r="H215" s="73">
        <f t="shared" si="54"/>
        <v>6.417777777777777</v>
      </c>
      <c r="I215" s="73">
        <f t="shared" si="55"/>
        <v>1.6044444444444443</v>
      </c>
      <c r="J215" s="73">
        <f t="shared" si="56"/>
        <v>0.1337037037037037</v>
      </c>
      <c r="K215" s="244">
        <f t="shared" si="57"/>
        <v>2506</v>
      </c>
      <c r="L215" s="73">
        <f t="shared" si="58"/>
        <v>4009.6</v>
      </c>
      <c r="M215" s="73">
        <f t="shared" si="59"/>
        <v>668.2666666666667</v>
      </c>
      <c r="N215" s="73">
        <f t="shared" si="60"/>
        <v>111.37777777777778</v>
      </c>
      <c r="O215" s="73">
        <f t="shared" si="61"/>
        <v>66.82666666666667</v>
      </c>
      <c r="P215" s="73">
        <f t="shared" si="62"/>
        <v>22.275555555555556</v>
      </c>
      <c r="Q215" s="73">
        <f t="shared" si="63"/>
        <v>5.568888888888889</v>
      </c>
      <c r="R215" s="73">
        <f t="shared" si="64"/>
        <v>0.4640740740740741</v>
      </c>
    </row>
    <row r="216" spans="1:18" ht="15.75" thickBot="1">
      <c r="A216" s="488"/>
      <c r="B216" s="125" t="s">
        <v>31</v>
      </c>
      <c r="C216" s="250">
        <f>Electricity_DataTraffic!N216</f>
        <v>597</v>
      </c>
      <c r="D216" s="75">
        <f t="shared" si="50"/>
        <v>955.2</v>
      </c>
      <c r="E216" s="75">
        <f t="shared" si="51"/>
        <v>159.2</v>
      </c>
      <c r="F216" s="75">
        <f t="shared" si="52"/>
        <v>26.533333333333335</v>
      </c>
      <c r="G216" s="75">
        <f t="shared" si="53"/>
        <v>15.92</v>
      </c>
      <c r="H216" s="75">
        <f t="shared" si="54"/>
        <v>5.306666666666667</v>
      </c>
      <c r="I216" s="75">
        <f t="shared" si="55"/>
        <v>1.3266666666666667</v>
      </c>
      <c r="J216" s="75">
        <f t="shared" si="56"/>
        <v>0.11055555555555556</v>
      </c>
      <c r="K216" s="250">
        <f t="shared" si="57"/>
        <v>3103</v>
      </c>
      <c r="L216" s="75">
        <f t="shared" si="58"/>
        <v>4964.8</v>
      </c>
      <c r="M216" s="75">
        <f t="shared" si="59"/>
        <v>827.4666666666667</v>
      </c>
      <c r="N216" s="75">
        <f t="shared" si="60"/>
        <v>137.9111111111111</v>
      </c>
      <c r="O216" s="75">
        <f t="shared" si="61"/>
        <v>82.74666666666667</v>
      </c>
      <c r="P216" s="75">
        <f t="shared" si="62"/>
        <v>27.58222222222222</v>
      </c>
      <c r="Q216" s="75">
        <f t="shared" si="63"/>
        <v>6.895555555555555</v>
      </c>
      <c r="R216" s="75">
        <f t="shared" si="64"/>
        <v>0.5746296296296296</v>
      </c>
    </row>
    <row r="217" spans="1:18" s="365" customFormat="1" ht="15.75" customHeight="1" thickBot="1">
      <c r="A217" s="377" t="s">
        <v>166</v>
      </c>
      <c r="B217" s="378"/>
      <c r="C217" s="361"/>
      <c r="D217" s="361"/>
      <c r="E217" s="361"/>
      <c r="F217" s="361"/>
      <c r="G217" s="361"/>
      <c r="H217" s="361"/>
      <c r="I217" s="361"/>
      <c r="J217" s="361"/>
      <c r="K217" s="361"/>
      <c r="L217" s="361"/>
      <c r="M217" s="361"/>
      <c r="N217" s="361"/>
      <c r="O217" s="361"/>
      <c r="P217" s="361"/>
      <c r="Q217" s="361"/>
      <c r="R217" s="361"/>
    </row>
    <row r="218" spans="1:18" ht="55.5" customHeight="1" thickBot="1">
      <c r="A218" s="113" t="s">
        <v>331</v>
      </c>
      <c r="B218" s="267" t="s">
        <v>76</v>
      </c>
      <c r="C218" s="353">
        <f>Electricity_DataTraffic!N218</f>
        <v>597</v>
      </c>
      <c r="D218" s="142">
        <f t="shared" si="50"/>
        <v>955.2</v>
      </c>
      <c r="E218" s="142">
        <f t="shared" si="51"/>
        <v>159.2</v>
      </c>
      <c r="F218" s="142">
        <f t="shared" si="52"/>
        <v>26.533333333333335</v>
      </c>
      <c r="G218" s="142">
        <f t="shared" si="53"/>
        <v>15.92</v>
      </c>
      <c r="H218" s="142">
        <f t="shared" si="54"/>
        <v>5.306666666666667</v>
      </c>
      <c r="I218" s="142">
        <f t="shared" si="55"/>
        <v>1.3266666666666667</v>
      </c>
      <c r="J218" s="142">
        <f t="shared" si="56"/>
        <v>0.11055555555555556</v>
      </c>
      <c r="K218" s="353">
        <f t="shared" si="57"/>
        <v>597</v>
      </c>
      <c r="L218" s="142">
        <f t="shared" si="58"/>
        <v>955.2</v>
      </c>
      <c r="M218" s="142">
        <f t="shared" si="59"/>
        <v>159.2</v>
      </c>
      <c r="N218" s="142">
        <f t="shared" si="60"/>
        <v>26.533333333333335</v>
      </c>
      <c r="O218" s="142">
        <f t="shared" si="61"/>
        <v>15.92</v>
      </c>
      <c r="P218" s="142">
        <f t="shared" si="62"/>
        <v>5.306666666666667</v>
      </c>
      <c r="Q218" s="142">
        <f t="shared" si="63"/>
        <v>1.3266666666666667</v>
      </c>
      <c r="R218" s="142">
        <f t="shared" si="64"/>
        <v>0.11055555555555556</v>
      </c>
    </row>
    <row r="219" spans="1:18" ht="87" customHeight="1" thickBot="1">
      <c r="A219" s="259" t="s">
        <v>332</v>
      </c>
      <c r="B219" s="28" t="s">
        <v>77</v>
      </c>
      <c r="C219" s="345">
        <f>Electricity_DataTraffic!N219</f>
        <v>597</v>
      </c>
      <c r="D219" s="90">
        <f t="shared" si="50"/>
        <v>955.2</v>
      </c>
      <c r="E219" s="90">
        <f t="shared" si="51"/>
        <v>159.2</v>
      </c>
      <c r="F219" s="90">
        <f t="shared" si="52"/>
        <v>26.533333333333335</v>
      </c>
      <c r="G219" s="90">
        <f t="shared" si="53"/>
        <v>15.92</v>
      </c>
      <c r="H219" s="90">
        <f t="shared" si="54"/>
        <v>5.306666666666667</v>
      </c>
      <c r="I219" s="90">
        <f t="shared" si="55"/>
        <v>1.3266666666666667</v>
      </c>
      <c r="J219" s="90">
        <f t="shared" si="56"/>
        <v>0.11055555555555556</v>
      </c>
      <c r="K219" s="345">
        <f t="shared" si="57"/>
        <v>1194</v>
      </c>
      <c r="L219" s="90">
        <f t="shared" si="58"/>
        <v>1910.4</v>
      </c>
      <c r="M219" s="90">
        <f t="shared" si="59"/>
        <v>318.4</v>
      </c>
      <c r="N219" s="90">
        <f t="shared" si="60"/>
        <v>53.06666666666667</v>
      </c>
      <c r="O219" s="90">
        <f t="shared" si="61"/>
        <v>31.84</v>
      </c>
      <c r="P219" s="90">
        <f t="shared" si="62"/>
        <v>10.613333333333333</v>
      </c>
      <c r="Q219" s="90">
        <f t="shared" si="63"/>
        <v>2.6533333333333333</v>
      </c>
      <c r="R219" s="90">
        <f t="shared" si="64"/>
        <v>0.22111111111111112</v>
      </c>
    </row>
    <row r="220" spans="1:18" ht="42.75" thickBot="1">
      <c r="A220" s="113" t="s">
        <v>333</v>
      </c>
      <c r="B220" s="267" t="s">
        <v>78</v>
      </c>
      <c r="C220" s="353">
        <f>Electricity_DataTraffic!N220</f>
        <v>597</v>
      </c>
      <c r="D220" s="142">
        <f t="shared" si="50"/>
        <v>955.2</v>
      </c>
      <c r="E220" s="142">
        <f t="shared" si="51"/>
        <v>159.2</v>
      </c>
      <c r="F220" s="142">
        <f t="shared" si="52"/>
        <v>26.533333333333335</v>
      </c>
      <c r="G220" s="142">
        <f t="shared" si="53"/>
        <v>15.92</v>
      </c>
      <c r="H220" s="142">
        <f t="shared" si="54"/>
        <v>5.306666666666667</v>
      </c>
      <c r="I220" s="142">
        <f t="shared" si="55"/>
        <v>1.3266666666666667</v>
      </c>
      <c r="J220" s="142">
        <f t="shared" si="56"/>
        <v>0.11055555555555556</v>
      </c>
      <c r="K220" s="353">
        <f t="shared" si="57"/>
        <v>1791</v>
      </c>
      <c r="L220" s="142">
        <f t="shared" si="58"/>
        <v>2865.6</v>
      </c>
      <c r="M220" s="142">
        <f t="shared" si="59"/>
        <v>477.6</v>
      </c>
      <c r="N220" s="142">
        <f t="shared" si="60"/>
        <v>79.6</v>
      </c>
      <c r="O220" s="142">
        <f t="shared" si="61"/>
        <v>47.76</v>
      </c>
      <c r="P220" s="142">
        <f t="shared" si="62"/>
        <v>15.92</v>
      </c>
      <c r="Q220" s="142">
        <f t="shared" si="63"/>
        <v>3.98</v>
      </c>
      <c r="R220" s="142">
        <f t="shared" si="64"/>
        <v>0.33166666666666667</v>
      </c>
    </row>
    <row r="221" spans="1:18" s="362" customFormat="1" ht="15.75" thickBot="1">
      <c r="A221" s="400" t="s">
        <v>36</v>
      </c>
      <c r="B221" s="401"/>
      <c r="C221" s="402"/>
      <c r="D221" s="402"/>
      <c r="E221" s="402"/>
      <c r="F221" s="402"/>
      <c r="G221" s="402"/>
      <c r="H221" s="402"/>
      <c r="I221" s="402"/>
      <c r="J221" s="402"/>
      <c r="K221" s="402"/>
      <c r="L221" s="402"/>
      <c r="M221" s="402"/>
      <c r="N221" s="402"/>
      <c r="O221" s="402"/>
      <c r="P221" s="402"/>
      <c r="Q221" s="402"/>
      <c r="R221" s="402"/>
    </row>
    <row r="222" spans="1:18" ht="15" customHeight="1">
      <c r="A222" s="486" t="s">
        <v>334</v>
      </c>
      <c r="B222" s="130" t="s">
        <v>0</v>
      </c>
      <c r="C222" s="243">
        <f>Electricity_DataTraffic!N222</f>
        <v>597</v>
      </c>
      <c r="D222" s="71">
        <f t="shared" si="50"/>
        <v>955.2</v>
      </c>
      <c r="E222" s="71">
        <f t="shared" si="51"/>
        <v>159.2</v>
      </c>
      <c r="F222" s="71">
        <f t="shared" si="52"/>
        <v>26.533333333333335</v>
      </c>
      <c r="G222" s="71">
        <f t="shared" si="53"/>
        <v>15.92</v>
      </c>
      <c r="H222" s="71">
        <f t="shared" si="54"/>
        <v>5.306666666666667</v>
      </c>
      <c r="I222" s="71">
        <f t="shared" si="55"/>
        <v>1.3266666666666667</v>
      </c>
      <c r="J222" s="71">
        <f t="shared" si="56"/>
        <v>0.11055555555555556</v>
      </c>
      <c r="K222" s="243">
        <f t="shared" si="57"/>
        <v>597</v>
      </c>
      <c r="L222" s="71">
        <f t="shared" si="58"/>
        <v>955.2</v>
      </c>
      <c r="M222" s="71">
        <f t="shared" si="59"/>
        <v>159.2</v>
      </c>
      <c r="N222" s="71">
        <f t="shared" si="60"/>
        <v>26.533333333333335</v>
      </c>
      <c r="O222" s="71">
        <f t="shared" si="61"/>
        <v>15.92</v>
      </c>
      <c r="P222" s="71">
        <f t="shared" si="62"/>
        <v>5.306666666666667</v>
      </c>
      <c r="Q222" s="71">
        <f t="shared" si="63"/>
        <v>1.3266666666666667</v>
      </c>
      <c r="R222" s="71">
        <f t="shared" si="64"/>
        <v>0.11055555555555556</v>
      </c>
    </row>
    <row r="223" spans="1:18" ht="15">
      <c r="A223" s="487"/>
      <c r="B223" s="124" t="s">
        <v>25</v>
      </c>
      <c r="C223" s="244">
        <f>Electricity_DataTraffic!N223</f>
        <v>590</v>
      </c>
      <c r="D223" s="73">
        <f t="shared" si="50"/>
        <v>944</v>
      </c>
      <c r="E223" s="73">
        <f t="shared" si="51"/>
        <v>157.33333333333334</v>
      </c>
      <c r="F223" s="73">
        <f t="shared" si="52"/>
        <v>26.22222222222222</v>
      </c>
      <c r="G223" s="73">
        <f t="shared" si="53"/>
        <v>15.733333333333333</v>
      </c>
      <c r="H223" s="73">
        <f t="shared" si="54"/>
        <v>5.2444444444444445</v>
      </c>
      <c r="I223" s="73">
        <f t="shared" si="55"/>
        <v>1.3111111111111111</v>
      </c>
      <c r="J223" s="73">
        <f t="shared" si="56"/>
        <v>0.10925925925925926</v>
      </c>
      <c r="K223" s="244">
        <f t="shared" si="57"/>
        <v>1187</v>
      </c>
      <c r="L223" s="73">
        <f t="shared" si="58"/>
        <v>1899.2</v>
      </c>
      <c r="M223" s="73">
        <f t="shared" si="59"/>
        <v>316.53333333333336</v>
      </c>
      <c r="N223" s="73">
        <f t="shared" si="60"/>
        <v>52.75555555555555</v>
      </c>
      <c r="O223" s="73">
        <f t="shared" si="61"/>
        <v>31.653333333333332</v>
      </c>
      <c r="P223" s="73">
        <f t="shared" si="62"/>
        <v>10.551111111111112</v>
      </c>
      <c r="Q223" s="73">
        <f t="shared" si="63"/>
        <v>2.637777777777778</v>
      </c>
      <c r="R223" s="73">
        <f t="shared" si="64"/>
        <v>0.21981481481481482</v>
      </c>
    </row>
    <row r="224" spans="1:18" ht="15">
      <c r="A224" s="487"/>
      <c r="B224" s="124" t="s">
        <v>24</v>
      </c>
      <c r="C224" s="244">
        <f>Electricity_DataTraffic!N224</f>
        <v>597</v>
      </c>
      <c r="D224" s="73">
        <f t="shared" si="50"/>
        <v>955.2</v>
      </c>
      <c r="E224" s="73">
        <f t="shared" si="51"/>
        <v>159.2</v>
      </c>
      <c r="F224" s="73">
        <f t="shared" si="52"/>
        <v>26.533333333333335</v>
      </c>
      <c r="G224" s="73">
        <f t="shared" si="53"/>
        <v>15.92</v>
      </c>
      <c r="H224" s="73">
        <f t="shared" si="54"/>
        <v>5.306666666666667</v>
      </c>
      <c r="I224" s="73">
        <f t="shared" si="55"/>
        <v>1.3266666666666667</v>
      </c>
      <c r="J224" s="73">
        <f t="shared" si="56"/>
        <v>0.11055555555555556</v>
      </c>
      <c r="K224" s="244">
        <f t="shared" si="57"/>
        <v>1784</v>
      </c>
      <c r="L224" s="73">
        <f t="shared" si="58"/>
        <v>2854.4</v>
      </c>
      <c r="M224" s="73">
        <f t="shared" si="59"/>
        <v>475.73333333333335</v>
      </c>
      <c r="N224" s="73">
        <f t="shared" si="60"/>
        <v>79.28888888888889</v>
      </c>
      <c r="O224" s="73">
        <f t="shared" si="61"/>
        <v>47.57333333333333</v>
      </c>
      <c r="P224" s="73">
        <f t="shared" si="62"/>
        <v>15.857777777777779</v>
      </c>
      <c r="Q224" s="73">
        <f t="shared" si="63"/>
        <v>3.9644444444444447</v>
      </c>
      <c r="R224" s="73">
        <f t="shared" si="64"/>
        <v>0.33037037037037037</v>
      </c>
    </row>
    <row r="225" spans="1:18" ht="15">
      <c r="A225" s="487"/>
      <c r="B225" s="124" t="s">
        <v>104</v>
      </c>
      <c r="C225" s="244">
        <f>Electricity_DataTraffic!N225</f>
        <v>722</v>
      </c>
      <c r="D225" s="73">
        <f t="shared" si="50"/>
        <v>1155.2</v>
      </c>
      <c r="E225" s="73">
        <f t="shared" si="51"/>
        <v>192.53333333333333</v>
      </c>
      <c r="F225" s="73">
        <f t="shared" si="52"/>
        <v>32.08888888888889</v>
      </c>
      <c r="G225" s="73">
        <f t="shared" si="53"/>
        <v>19.253333333333334</v>
      </c>
      <c r="H225" s="73">
        <f t="shared" si="54"/>
        <v>6.417777777777777</v>
      </c>
      <c r="I225" s="73">
        <f t="shared" si="55"/>
        <v>1.6044444444444443</v>
      </c>
      <c r="J225" s="73">
        <f t="shared" si="56"/>
        <v>0.1337037037037037</v>
      </c>
      <c r="K225" s="244">
        <f t="shared" si="57"/>
        <v>2506</v>
      </c>
      <c r="L225" s="73">
        <f t="shared" si="58"/>
        <v>4009.6</v>
      </c>
      <c r="M225" s="73">
        <f t="shared" si="59"/>
        <v>668.2666666666667</v>
      </c>
      <c r="N225" s="73">
        <f t="shared" si="60"/>
        <v>111.37777777777778</v>
      </c>
      <c r="O225" s="73">
        <f t="shared" si="61"/>
        <v>66.82666666666667</v>
      </c>
      <c r="P225" s="73">
        <f t="shared" si="62"/>
        <v>22.275555555555556</v>
      </c>
      <c r="Q225" s="73">
        <f t="shared" si="63"/>
        <v>5.568888888888889</v>
      </c>
      <c r="R225" s="73">
        <f t="shared" si="64"/>
        <v>0.4640740740740741</v>
      </c>
    </row>
    <row r="226" spans="1:18" ht="15.75" thickBot="1">
      <c r="A226" s="488"/>
      <c r="B226" s="125" t="s">
        <v>31</v>
      </c>
      <c r="C226" s="250">
        <f>Electricity_DataTraffic!N226</f>
        <v>597</v>
      </c>
      <c r="D226" s="75">
        <f t="shared" si="50"/>
        <v>955.2</v>
      </c>
      <c r="E226" s="75">
        <f t="shared" si="51"/>
        <v>159.2</v>
      </c>
      <c r="F226" s="75">
        <f t="shared" si="52"/>
        <v>26.533333333333335</v>
      </c>
      <c r="G226" s="75">
        <f t="shared" si="53"/>
        <v>15.92</v>
      </c>
      <c r="H226" s="75">
        <f t="shared" si="54"/>
        <v>5.306666666666667</v>
      </c>
      <c r="I226" s="75">
        <f t="shared" si="55"/>
        <v>1.3266666666666667</v>
      </c>
      <c r="J226" s="75">
        <f t="shared" si="56"/>
        <v>0.11055555555555556</v>
      </c>
      <c r="K226" s="250">
        <f t="shared" si="57"/>
        <v>3103</v>
      </c>
      <c r="L226" s="75">
        <f t="shared" si="58"/>
        <v>4964.8</v>
      </c>
      <c r="M226" s="75">
        <f t="shared" si="59"/>
        <v>827.4666666666667</v>
      </c>
      <c r="N226" s="75">
        <f t="shared" si="60"/>
        <v>137.9111111111111</v>
      </c>
      <c r="O226" s="75">
        <f t="shared" si="61"/>
        <v>82.74666666666667</v>
      </c>
      <c r="P226" s="75">
        <f t="shared" si="62"/>
        <v>27.58222222222222</v>
      </c>
      <c r="Q226" s="75">
        <f t="shared" si="63"/>
        <v>6.895555555555555</v>
      </c>
      <c r="R226" s="75">
        <f t="shared" si="64"/>
        <v>0.5746296296296296</v>
      </c>
    </row>
    <row r="227" spans="1:18" ht="15" customHeight="1">
      <c r="A227" s="486" t="s">
        <v>335</v>
      </c>
      <c r="B227" s="130" t="s">
        <v>0</v>
      </c>
      <c r="C227" s="243">
        <f>Electricity_DataTraffic!N227</f>
        <v>597</v>
      </c>
      <c r="D227" s="71">
        <f t="shared" si="50"/>
        <v>955.2</v>
      </c>
      <c r="E227" s="71">
        <f t="shared" si="51"/>
        <v>159.2</v>
      </c>
      <c r="F227" s="71">
        <f t="shared" si="52"/>
        <v>26.533333333333335</v>
      </c>
      <c r="G227" s="71">
        <f t="shared" si="53"/>
        <v>15.92</v>
      </c>
      <c r="H227" s="71">
        <f t="shared" si="54"/>
        <v>5.306666666666667</v>
      </c>
      <c r="I227" s="71">
        <f t="shared" si="55"/>
        <v>1.3266666666666667</v>
      </c>
      <c r="J227" s="71">
        <f t="shared" si="56"/>
        <v>0.11055555555555556</v>
      </c>
      <c r="K227" s="243">
        <f>C227</f>
        <v>597</v>
      </c>
      <c r="L227" s="71">
        <f t="shared" si="58"/>
        <v>955.2</v>
      </c>
      <c r="M227" s="71">
        <f t="shared" si="59"/>
        <v>159.2</v>
      </c>
      <c r="N227" s="71">
        <f t="shared" si="60"/>
        <v>26.533333333333335</v>
      </c>
      <c r="O227" s="71">
        <f t="shared" si="61"/>
        <v>15.92</v>
      </c>
      <c r="P227" s="71">
        <f t="shared" si="62"/>
        <v>5.306666666666667</v>
      </c>
      <c r="Q227" s="71">
        <f t="shared" si="63"/>
        <v>1.3266666666666667</v>
      </c>
      <c r="R227" s="71">
        <f t="shared" si="64"/>
        <v>0.11055555555555556</v>
      </c>
    </row>
    <row r="228" spans="1:18" ht="15">
      <c r="A228" s="487"/>
      <c r="B228" s="124" t="s">
        <v>25</v>
      </c>
      <c r="C228" s="244">
        <f>Electricity_DataTraffic!N228</f>
        <v>590</v>
      </c>
      <c r="D228" s="73">
        <f t="shared" si="50"/>
        <v>944</v>
      </c>
      <c r="E228" s="73">
        <f t="shared" si="51"/>
        <v>157.33333333333334</v>
      </c>
      <c r="F228" s="73">
        <f t="shared" si="52"/>
        <v>26.22222222222222</v>
      </c>
      <c r="G228" s="73">
        <f t="shared" si="53"/>
        <v>15.733333333333333</v>
      </c>
      <c r="H228" s="73">
        <f t="shared" si="54"/>
        <v>5.2444444444444445</v>
      </c>
      <c r="I228" s="73">
        <f t="shared" si="55"/>
        <v>1.3111111111111111</v>
      </c>
      <c r="J228" s="73">
        <f t="shared" si="56"/>
        <v>0.10925925925925926</v>
      </c>
      <c r="K228" s="244">
        <f t="shared" si="57"/>
        <v>1187</v>
      </c>
      <c r="L228" s="73">
        <f t="shared" si="58"/>
        <v>1899.2</v>
      </c>
      <c r="M228" s="73">
        <f t="shared" si="59"/>
        <v>316.53333333333336</v>
      </c>
      <c r="N228" s="73">
        <f t="shared" si="60"/>
        <v>52.75555555555555</v>
      </c>
      <c r="O228" s="73">
        <f t="shared" si="61"/>
        <v>31.653333333333332</v>
      </c>
      <c r="P228" s="73">
        <f t="shared" si="62"/>
        <v>10.551111111111112</v>
      </c>
      <c r="Q228" s="73">
        <f t="shared" si="63"/>
        <v>2.637777777777778</v>
      </c>
      <c r="R228" s="73">
        <f t="shared" si="64"/>
        <v>0.21981481481481482</v>
      </c>
    </row>
    <row r="229" spans="1:18" ht="15">
      <c r="A229" s="487"/>
      <c r="B229" s="124" t="s">
        <v>24</v>
      </c>
      <c r="C229" s="244">
        <f>Electricity_DataTraffic!N229</f>
        <v>597</v>
      </c>
      <c r="D229" s="73">
        <f t="shared" si="50"/>
        <v>955.2</v>
      </c>
      <c r="E229" s="73">
        <f t="shared" si="51"/>
        <v>159.2</v>
      </c>
      <c r="F229" s="73">
        <f t="shared" si="52"/>
        <v>26.533333333333335</v>
      </c>
      <c r="G229" s="73">
        <f t="shared" si="53"/>
        <v>15.92</v>
      </c>
      <c r="H229" s="73">
        <f t="shared" si="54"/>
        <v>5.306666666666667</v>
      </c>
      <c r="I229" s="73">
        <f t="shared" si="55"/>
        <v>1.3266666666666667</v>
      </c>
      <c r="J229" s="73">
        <f t="shared" si="56"/>
        <v>0.11055555555555556</v>
      </c>
      <c r="K229" s="244">
        <f t="shared" si="57"/>
        <v>1784</v>
      </c>
      <c r="L229" s="73">
        <f t="shared" si="58"/>
        <v>2854.4</v>
      </c>
      <c r="M229" s="73">
        <f t="shared" si="59"/>
        <v>475.73333333333335</v>
      </c>
      <c r="N229" s="73">
        <f t="shared" si="60"/>
        <v>79.28888888888889</v>
      </c>
      <c r="O229" s="73">
        <f t="shared" si="61"/>
        <v>47.57333333333333</v>
      </c>
      <c r="P229" s="73">
        <f t="shared" si="62"/>
        <v>15.857777777777779</v>
      </c>
      <c r="Q229" s="73">
        <f t="shared" si="63"/>
        <v>3.9644444444444447</v>
      </c>
      <c r="R229" s="73">
        <f t="shared" si="64"/>
        <v>0.33037037037037037</v>
      </c>
    </row>
    <row r="230" spans="1:18" ht="15">
      <c r="A230" s="487"/>
      <c r="B230" s="124" t="s">
        <v>104</v>
      </c>
      <c r="C230" s="244">
        <f>Electricity_DataTraffic!N230</f>
        <v>722</v>
      </c>
      <c r="D230" s="73">
        <f t="shared" si="50"/>
        <v>1155.2</v>
      </c>
      <c r="E230" s="73">
        <f t="shared" si="51"/>
        <v>192.53333333333333</v>
      </c>
      <c r="F230" s="73">
        <f t="shared" si="52"/>
        <v>32.08888888888889</v>
      </c>
      <c r="G230" s="73">
        <f t="shared" si="53"/>
        <v>19.253333333333334</v>
      </c>
      <c r="H230" s="73">
        <f t="shared" si="54"/>
        <v>6.417777777777777</v>
      </c>
      <c r="I230" s="73">
        <f t="shared" si="55"/>
        <v>1.6044444444444443</v>
      </c>
      <c r="J230" s="73">
        <f t="shared" si="56"/>
        <v>0.1337037037037037</v>
      </c>
      <c r="K230" s="244">
        <f t="shared" si="57"/>
        <v>2506</v>
      </c>
      <c r="L230" s="73">
        <f t="shared" si="58"/>
        <v>4009.6</v>
      </c>
      <c r="M230" s="73">
        <f t="shared" si="59"/>
        <v>668.2666666666667</v>
      </c>
      <c r="N230" s="73">
        <f t="shared" si="60"/>
        <v>111.37777777777778</v>
      </c>
      <c r="O230" s="73">
        <f t="shared" si="61"/>
        <v>66.82666666666667</v>
      </c>
      <c r="P230" s="73">
        <f t="shared" si="62"/>
        <v>22.275555555555556</v>
      </c>
      <c r="Q230" s="73">
        <f t="shared" si="63"/>
        <v>5.568888888888889</v>
      </c>
      <c r="R230" s="73">
        <f t="shared" si="64"/>
        <v>0.4640740740740741</v>
      </c>
    </row>
    <row r="231" spans="1:18" ht="15.75" thickBot="1">
      <c r="A231" s="488"/>
      <c r="B231" s="125" t="s">
        <v>31</v>
      </c>
      <c r="C231" s="250">
        <f>Electricity_DataTraffic!N231</f>
        <v>597</v>
      </c>
      <c r="D231" s="75">
        <f t="shared" si="50"/>
        <v>955.2</v>
      </c>
      <c r="E231" s="75">
        <f t="shared" si="51"/>
        <v>159.2</v>
      </c>
      <c r="F231" s="75">
        <f t="shared" si="52"/>
        <v>26.533333333333335</v>
      </c>
      <c r="G231" s="75">
        <f t="shared" si="53"/>
        <v>15.92</v>
      </c>
      <c r="H231" s="75">
        <f t="shared" si="54"/>
        <v>5.306666666666667</v>
      </c>
      <c r="I231" s="75">
        <f t="shared" si="55"/>
        <v>1.3266666666666667</v>
      </c>
      <c r="J231" s="75">
        <f t="shared" si="56"/>
        <v>0.11055555555555556</v>
      </c>
      <c r="K231" s="250">
        <f t="shared" si="57"/>
        <v>3103</v>
      </c>
      <c r="L231" s="75">
        <f t="shared" si="58"/>
        <v>4964.8</v>
      </c>
      <c r="M231" s="75">
        <f t="shared" si="59"/>
        <v>827.4666666666667</v>
      </c>
      <c r="N231" s="75">
        <f t="shared" si="60"/>
        <v>137.9111111111111</v>
      </c>
      <c r="O231" s="75">
        <f t="shared" si="61"/>
        <v>82.74666666666667</v>
      </c>
      <c r="P231" s="75">
        <f t="shared" si="62"/>
        <v>27.58222222222222</v>
      </c>
      <c r="Q231" s="75">
        <f t="shared" si="63"/>
        <v>6.895555555555555</v>
      </c>
      <c r="R231" s="75">
        <f t="shared" si="64"/>
        <v>0.5746296296296296</v>
      </c>
    </row>
    <row r="232" spans="1:18" s="366" customFormat="1" ht="15.75" customHeight="1" thickBot="1">
      <c r="A232" s="386" t="s">
        <v>167</v>
      </c>
      <c r="B232" s="387"/>
      <c r="C232" s="360"/>
      <c r="D232" s="360"/>
      <c r="E232" s="360"/>
      <c r="F232" s="360"/>
      <c r="G232" s="360"/>
      <c r="H232" s="360"/>
      <c r="I232" s="360"/>
      <c r="J232" s="360"/>
      <c r="K232" s="360"/>
      <c r="L232" s="360"/>
      <c r="M232" s="360"/>
      <c r="N232" s="360"/>
      <c r="O232" s="360"/>
      <c r="P232" s="360"/>
      <c r="Q232" s="360"/>
      <c r="R232" s="360"/>
    </row>
    <row r="233" spans="1:18" s="365" customFormat="1" ht="15.75" customHeight="1" thickBot="1">
      <c r="A233" s="363" t="s">
        <v>168</v>
      </c>
      <c r="B233" s="364"/>
      <c r="C233" s="403"/>
      <c r="D233" s="382"/>
      <c r="E233" s="382"/>
      <c r="F233" s="382"/>
      <c r="G233" s="382"/>
      <c r="H233" s="382"/>
      <c r="I233" s="382"/>
      <c r="J233" s="382"/>
      <c r="K233" s="382"/>
      <c r="L233" s="382"/>
      <c r="M233" s="382"/>
      <c r="N233" s="382"/>
      <c r="O233" s="382"/>
      <c r="P233" s="382"/>
      <c r="Q233" s="382"/>
      <c r="R233" s="382"/>
    </row>
    <row r="234" spans="1:18" ht="21">
      <c r="A234" s="487" t="s">
        <v>339</v>
      </c>
      <c r="B234" s="122" t="s">
        <v>336</v>
      </c>
      <c r="C234" s="253">
        <f>Electricity_DataTraffic!N234</f>
        <v>597</v>
      </c>
      <c r="D234" s="87">
        <f t="shared" si="50"/>
        <v>955.2</v>
      </c>
      <c r="E234" s="87">
        <f t="shared" si="51"/>
        <v>159.2</v>
      </c>
      <c r="F234" s="87">
        <f t="shared" si="52"/>
        <v>26.533333333333335</v>
      </c>
      <c r="G234" s="87">
        <f t="shared" si="53"/>
        <v>15.92</v>
      </c>
      <c r="H234" s="87">
        <f t="shared" si="54"/>
        <v>5.306666666666667</v>
      </c>
      <c r="I234" s="87">
        <f t="shared" si="55"/>
        <v>1.3266666666666667</v>
      </c>
      <c r="J234" s="87">
        <f t="shared" si="56"/>
        <v>0.11055555555555556</v>
      </c>
      <c r="K234" s="253">
        <f t="shared" si="57"/>
        <v>597</v>
      </c>
      <c r="L234" s="87">
        <f t="shared" si="58"/>
        <v>955.2</v>
      </c>
      <c r="M234" s="87">
        <f t="shared" si="59"/>
        <v>159.2</v>
      </c>
      <c r="N234" s="87">
        <f t="shared" si="60"/>
        <v>26.533333333333335</v>
      </c>
      <c r="O234" s="87">
        <f t="shared" si="61"/>
        <v>15.92</v>
      </c>
      <c r="P234" s="87">
        <f t="shared" si="62"/>
        <v>5.306666666666667</v>
      </c>
      <c r="Q234" s="87">
        <f t="shared" si="63"/>
        <v>1.3266666666666667</v>
      </c>
      <c r="R234" s="87">
        <f t="shared" si="64"/>
        <v>0.11055555555555556</v>
      </c>
    </row>
    <row r="235" spans="1:18" ht="15.75" thickBot="1">
      <c r="A235" s="488"/>
      <c r="B235" s="131" t="s">
        <v>321</v>
      </c>
      <c r="C235" s="251">
        <f>Electricity_DataTraffic!N235</f>
        <v>597</v>
      </c>
      <c r="D235" s="81">
        <f t="shared" si="50"/>
        <v>955.2</v>
      </c>
      <c r="E235" s="81">
        <f t="shared" si="51"/>
        <v>159.2</v>
      </c>
      <c r="F235" s="81">
        <f t="shared" si="52"/>
        <v>26.533333333333335</v>
      </c>
      <c r="G235" s="81">
        <f t="shared" si="53"/>
        <v>15.92</v>
      </c>
      <c r="H235" s="81">
        <f t="shared" si="54"/>
        <v>5.306666666666667</v>
      </c>
      <c r="I235" s="81">
        <f t="shared" si="55"/>
        <v>1.3266666666666667</v>
      </c>
      <c r="J235" s="81">
        <f t="shared" si="56"/>
        <v>0.11055555555555556</v>
      </c>
      <c r="K235" s="251">
        <f t="shared" si="57"/>
        <v>1194</v>
      </c>
      <c r="L235" s="81">
        <f t="shared" si="58"/>
        <v>1910.4</v>
      </c>
      <c r="M235" s="81">
        <f t="shared" si="59"/>
        <v>318.4</v>
      </c>
      <c r="N235" s="81">
        <f t="shared" si="60"/>
        <v>53.06666666666667</v>
      </c>
      <c r="O235" s="81">
        <f t="shared" si="61"/>
        <v>31.84</v>
      </c>
      <c r="P235" s="81">
        <f t="shared" si="62"/>
        <v>10.613333333333333</v>
      </c>
      <c r="Q235" s="81">
        <f t="shared" si="63"/>
        <v>2.6533333333333333</v>
      </c>
      <c r="R235" s="81">
        <f t="shared" si="64"/>
        <v>0.22111111111111112</v>
      </c>
    </row>
    <row r="236" spans="1:18" ht="21">
      <c r="A236" s="486" t="s">
        <v>340</v>
      </c>
      <c r="B236" s="132" t="s">
        <v>337</v>
      </c>
      <c r="C236" s="243">
        <f>Electricity_DataTraffic!N236</f>
        <v>597</v>
      </c>
      <c r="D236" s="71">
        <f t="shared" si="50"/>
        <v>955.2</v>
      </c>
      <c r="E236" s="71">
        <f t="shared" si="51"/>
        <v>159.2</v>
      </c>
      <c r="F236" s="71">
        <f t="shared" si="52"/>
        <v>26.533333333333335</v>
      </c>
      <c r="G236" s="71">
        <f t="shared" si="53"/>
        <v>15.92</v>
      </c>
      <c r="H236" s="71">
        <f t="shared" si="54"/>
        <v>5.306666666666667</v>
      </c>
      <c r="I236" s="71">
        <f t="shared" si="55"/>
        <v>1.3266666666666667</v>
      </c>
      <c r="J236" s="71">
        <f t="shared" si="56"/>
        <v>0.11055555555555556</v>
      </c>
      <c r="K236" s="243">
        <f>C236</f>
        <v>597</v>
      </c>
      <c r="L236" s="71">
        <f t="shared" si="58"/>
        <v>955.2</v>
      </c>
      <c r="M236" s="71">
        <f t="shared" si="59"/>
        <v>159.2</v>
      </c>
      <c r="N236" s="71">
        <f t="shared" si="60"/>
        <v>26.533333333333335</v>
      </c>
      <c r="O236" s="71">
        <f t="shared" si="61"/>
        <v>15.92</v>
      </c>
      <c r="P236" s="71">
        <f t="shared" si="62"/>
        <v>5.306666666666667</v>
      </c>
      <c r="Q236" s="71">
        <f t="shared" si="63"/>
        <v>1.3266666666666667</v>
      </c>
      <c r="R236" s="71">
        <f t="shared" si="64"/>
        <v>0.11055555555555556</v>
      </c>
    </row>
    <row r="237" spans="1:18" ht="15.75" thickBot="1">
      <c r="A237" s="488"/>
      <c r="B237" s="125" t="s">
        <v>321</v>
      </c>
      <c r="C237" s="250">
        <f>Electricity_DataTraffic!N237</f>
        <v>597</v>
      </c>
      <c r="D237" s="75">
        <f t="shared" si="50"/>
        <v>955.2</v>
      </c>
      <c r="E237" s="75">
        <f t="shared" si="51"/>
        <v>159.2</v>
      </c>
      <c r="F237" s="75">
        <f t="shared" si="52"/>
        <v>26.533333333333335</v>
      </c>
      <c r="G237" s="75">
        <f t="shared" si="53"/>
        <v>15.92</v>
      </c>
      <c r="H237" s="75">
        <f t="shared" si="54"/>
        <v>5.306666666666667</v>
      </c>
      <c r="I237" s="75">
        <f t="shared" si="55"/>
        <v>1.3266666666666667</v>
      </c>
      <c r="J237" s="75">
        <f t="shared" si="56"/>
        <v>0.11055555555555556</v>
      </c>
      <c r="K237" s="250">
        <f t="shared" si="57"/>
        <v>1194</v>
      </c>
      <c r="L237" s="75">
        <f t="shared" si="58"/>
        <v>1910.4</v>
      </c>
      <c r="M237" s="75">
        <f t="shared" si="59"/>
        <v>318.4</v>
      </c>
      <c r="N237" s="75">
        <f t="shared" si="60"/>
        <v>53.06666666666667</v>
      </c>
      <c r="O237" s="75">
        <f t="shared" si="61"/>
        <v>31.84</v>
      </c>
      <c r="P237" s="75">
        <f t="shared" si="62"/>
        <v>10.613333333333333</v>
      </c>
      <c r="Q237" s="75">
        <f t="shared" si="63"/>
        <v>2.6533333333333333</v>
      </c>
      <c r="R237" s="75">
        <f t="shared" si="64"/>
        <v>0.22111111111111112</v>
      </c>
    </row>
    <row r="238" spans="1:18" ht="21">
      <c r="A238" s="495" t="s">
        <v>341</v>
      </c>
      <c r="B238" s="283" t="s">
        <v>338</v>
      </c>
      <c r="C238" s="253">
        <f>Electricity_DataTraffic!N238</f>
        <v>597</v>
      </c>
      <c r="D238" s="87">
        <f t="shared" si="50"/>
        <v>955.2</v>
      </c>
      <c r="E238" s="87">
        <f t="shared" si="51"/>
        <v>159.2</v>
      </c>
      <c r="F238" s="87">
        <f t="shared" si="52"/>
        <v>26.533333333333335</v>
      </c>
      <c r="G238" s="87">
        <f t="shared" si="53"/>
        <v>15.92</v>
      </c>
      <c r="H238" s="87">
        <f t="shared" si="54"/>
        <v>5.306666666666667</v>
      </c>
      <c r="I238" s="87">
        <f t="shared" si="55"/>
        <v>1.3266666666666667</v>
      </c>
      <c r="J238" s="87">
        <f t="shared" si="56"/>
        <v>0.11055555555555556</v>
      </c>
      <c r="K238" s="253">
        <f>C238</f>
        <v>597</v>
      </c>
      <c r="L238" s="87">
        <f t="shared" si="58"/>
        <v>955.2</v>
      </c>
      <c r="M238" s="87">
        <f t="shared" si="59"/>
        <v>159.2</v>
      </c>
      <c r="N238" s="87">
        <f t="shared" si="60"/>
        <v>26.533333333333335</v>
      </c>
      <c r="O238" s="87">
        <f t="shared" si="61"/>
        <v>15.92</v>
      </c>
      <c r="P238" s="87">
        <f t="shared" si="62"/>
        <v>5.306666666666667</v>
      </c>
      <c r="Q238" s="87">
        <f t="shared" si="63"/>
        <v>1.3266666666666667</v>
      </c>
      <c r="R238" s="87">
        <f t="shared" si="64"/>
        <v>0.11055555555555556</v>
      </c>
    </row>
    <row r="239" spans="1:18" ht="15.75" thickBot="1">
      <c r="A239" s="555"/>
      <c r="B239" s="241" t="s">
        <v>321</v>
      </c>
      <c r="C239" s="251">
        <f>Electricity_DataTraffic!N239</f>
        <v>597</v>
      </c>
      <c r="D239" s="81">
        <f t="shared" si="50"/>
        <v>955.2</v>
      </c>
      <c r="E239" s="81">
        <f t="shared" si="51"/>
        <v>159.2</v>
      </c>
      <c r="F239" s="81">
        <f t="shared" si="52"/>
        <v>26.533333333333335</v>
      </c>
      <c r="G239" s="81">
        <f t="shared" si="53"/>
        <v>15.92</v>
      </c>
      <c r="H239" s="81">
        <f t="shared" si="54"/>
        <v>5.306666666666667</v>
      </c>
      <c r="I239" s="81">
        <f t="shared" si="55"/>
        <v>1.3266666666666667</v>
      </c>
      <c r="J239" s="81">
        <f t="shared" si="56"/>
        <v>0.11055555555555556</v>
      </c>
      <c r="K239" s="251">
        <f t="shared" si="57"/>
        <v>1194</v>
      </c>
      <c r="L239" s="81">
        <f t="shared" si="58"/>
        <v>1910.4</v>
      </c>
      <c r="M239" s="81">
        <f t="shared" si="59"/>
        <v>318.4</v>
      </c>
      <c r="N239" s="81">
        <f t="shared" si="60"/>
        <v>53.06666666666667</v>
      </c>
      <c r="O239" s="81">
        <f t="shared" si="61"/>
        <v>31.84</v>
      </c>
      <c r="P239" s="81">
        <f t="shared" si="62"/>
        <v>10.613333333333333</v>
      </c>
      <c r="Q239" s="81">
        <f t="shared" si="63"/>
        <v>2.6533333333333333</v>
      </c>
      <c r="R239" s="81">
        <f t="shared" si="64"/>
        <v>0.22111111111111112</v>
      </c>
    </row>
    <row r="240" spans="1:18" s="349" customFormat="1" ht="15.75" thickBot="1">
      <c r="A240" s="346" t="s">
        <v>36</v>
      </c>
      <c r="B240" s="347"/>
      <c r="C240" s="388"/>
      <c r="D240" s="388"/>
      <c r="E240" s="388"/>
      <c r="F240" s="388"/>
      <c r="G240" s="388"/>
      <c r="H240" s="388"/>
      <c r="I240" s="388"/>
      <c r="J240" s="388"/>
      <c r="K240" s="388"/>
      <c r="L240" s="388"/>
      <c r="M240" s="388"/>
      <c r="N240" s="388"/>
      <c r="O240" s="388"/>
      <c r="P240" s="388"/>
      <c r="Q240" s="388"/>
      <c r="R240" s="388"/>
    </row>
    <row r="241" spans="1:18" ht="15" customHeight="1">
      <c r="A241" s="487" t="s">
        <v>342</v>
      </c>
      <c r="B241" s="127" t="s">
        <v>0</v>
      </c>
      <c r="C241" s="253">
        <f>Electricity_DataTraffic!N241</f>
        <v>597</v>
      </c>
      <c r="D241" s="87">
        <f t="shared" si="50"/>
        <v>955.2</v>
      </c>
      <c r="E241" s="87">
        <f t="shared" si="51"/>
        <v>159.2</v>
      </c>
      <c r="F241" s="87">
        <f t="shared" si="52"/>
        <v>26.533333333333335</v>
      </c>
      <c r="G241" s="87">
        <f t="shared" si="53"/>
        <v>15.92</v>
      </c>
      <c r="H241" s="87">
        <f t="shared" si="54"/>
        <v>5.306666666666667</v>
      </c>
      <c r="I241" s="87">
        <f t="shared" si="55"/>
        <v>1.3266666666666667</v>
      </c>
      <c r="J241" s="87">
        <f t="shared" si="56"/>
        <v>0.11055555555555556</v>
      </c>
      <c r="K241" s="253">
        <f t="shared" si="57"/>
        <v>597</v>
      </c>
      <c r="L241" s="87">
        <f t="shared" si="58"/>
        <v>955.2</v>
      </c>
      <c r="M241" s="87">
        <f t="shared" si="59"/>
        <v>159.2</v>
      </c>
      <c r="N241" s="87">
        <f t="shared" si="60"/>
        <v>26.533333333333335</v>
      </c>
      <c r="O241" s="87">
        <f t="shared" si="61"/>
        <v>15.92</v>
      </c>
      <c r="P241" s="87">
        <f t="shared" si="62"/>
        <v>5.306666666666667</v>
      </c>
      <c r="Q241" s="87">
        <f t="shared" si="63"/>
        <v>1.3266666666666667</v>
      </c>
      <c r="R241" s="87">
        <f t="shared" si="64"/>
        <v>0.11055555555555556</v>
      </c>
    </row>
    <row r="242" spans="1:18" ht="15.75" thickBot="1">
      <c r="A242" s="488"/>
      <c r="B242" s="125" t="s">
        <v>25</v>
      </c>
      <c r="C242" s="251">
        <f>Electricity_DataTraffic!N242</f>
        <v>590</v>
      </c>
      <c r="D242" s="81">
        <f t="shared" si="50"/>
        <v>944</v>
      </c>
      <c r="E242" s="81">
        <f t="shared" si="51"/>
        <v>157.33333333333334</v>
      </c>
      <c r="F242" s="81">
        <f t="shared" si="52"/>
        <v>26.22222222222222</v>
      </c>
      <c r="G242" s="81">
        <f t="shared" si="53"/>
        <v>15.733333333333333</v>
      </c>
      <c r="H242" s="81">
        <f t="shared" si="54"/>
        <v>5.2444444444444445</v>
      </c>
      <c r="I242" s="81">
        <f t="shared" si="55"/>
        <v>1.3111111111111111</v>
      </c>
      <c r="J242" s="81">
        <f t="shared" si="56"/>
        <v>0.10925925925925926</v>
      </c>
      <c r="K242" s="251">
        <f t="shared" si="57"/>
        <v>1187</v>
      </c>
      <c r="L242" s="81">
        <f t="shared" si="58"/>
        <v>1899.2</v>
      </c>
      <c r="M242" s="81">
        <f t="shared" si="59"/>
        <v>316.53333333333336</v>
      </c>
      <c r="N242" s="81">
        <f t="shared" si="60"/>
        <v>52.75555555555555</v>
      </c>
      <c r="O242" s="81">
        <f t="shared" si="61"/>
        <v>31.653333333333332</v>
      </c>
      <c r="P242" s="81">
        <f t="shared" si="62"/>
        <v>10.551111111111112</v>
      </c>
      <c r="Q242" s="81">
        <f t="shared" si="63"/>
        <v>2.637777777777778</v>
      </c>
      <c r="R242" s="81">
        <f t="shared" si="64"/>
        <v>0.21981481481481482</v>
      </c>
    </row>
    <row r="243" spans="1:18" ht="15" customHeight="1">
      <c r="A243" s="486" t="s">
        <v>310</v>
      </c>
      <c r="B243" s="130" t="s">
        <v>0</v>
      </c>
      <c r="C243" s="243">
        <f>Electricity_DataTraffic!N243</f>
        <v>597</v>
      </c>
      <c r="D243" s="71">
        <f t="shared" si="50"/>
        <v>955.2</v>
      </c>
      <c r="E243" s="71">
        <f t="shared" si="51"/>
        <v>159.2</v>
      </c>
      <c r="F243" s="71">
        <f t="shared" si="52"/>
        <v>26.533333333333335</v>
      </c>
      <c r="G243" s="71">
        <f t="shared" si="53"/>
        <v>15.92</v>
      </c>
      <c r="H243" s="71">
        <f t="shared" si="54"/>
        <v>5.306666666666667</v>
      </c>
      <c r="I243" s="71">
        <f t="shared" si="55"/>
        <v>1.3266666666666667</v>
      </c>
      <c r="J243" s="71">
        <f t="shared" si="56"/>
        <v>0.11055555555555556</v>
      </c>
      <c r="K243" s="243">
        <f>C243</f>
        <v>597</v>
      </c>
      <c r="L243" s="71">
        <f t="shared" si="58"/>
        <v>955.2</v>
      </c>
      <c r="M243" s="71">
        <f t="shared" si="59"/>
        <v>159.2</v>
      </c>
      <c r="N243" s="71">
        <f t="shared" si="60"/>
        <v>26.533333333333335</v>
      </c>
      <c r="O243" s="71">
        <f t="shared" si="61"/>
        <v>15.92</v>
      </c>
      <c r="P243" s="71">
        <f t="shared" si="62"/>
        <v>5.306666666666667</v>
      </c>
      <c r="Q243" s="71">
        <f t="shared" si="63"/>
        <v>1.3266666666666667</v>
      </c>
      <c r="R243" s="71">
        <f t="shared" si="64"/>
        <v>0.11055555555555556</v>
      </c>
    </row>
    <row r="244" spans="1:18" ht="15">
      <c r="A244" s="487"/>
      <c r="B244" s="124" t="s">
        <v>25</v>
      </c>
      <c r="C244" s="244">
        <f>Electricity_DataTraffic!N244</f>
        <v>590</v>
      </c>
      <c r="D244" s="73">
        <f t="shared" si="50"/>
        <v>944</v>
      </c>
      <c r="E244" s="73">
        <f t="shared" si="51"/>
        <v>157.33333333333334</v>
      </c>
      <c r="F244" s="73">
        <f t="shared" si="52"/>
        <v>26.22222222222222</v>
      </c>
      <c r="G244" s="73">
        <f t="shared" si="53"/>
        <v>15.733333333333333</v>
      </c>
      <c r="H244" s="73">
        <f t="shared" si="54"/>
        <v>5.2444444444444445</v>
      </c>
      <c r="I244" s="73">
        <f t="shared" si="55"/>
        <v>1.3111111111111111</v>
      </c>
      <c r="J244" s="73">
        <f t="shared" si="56"/>
        <v>0.10925925925925926</v>
      </c>
      <c r="K244" s="244">
        <f t="shared" si="57"/>
        <v>1187</v>
      </c>
      <c r="L244" s="73">
        <f t="shared" si="58"/>
        <v>1899.2</v>
      </c>
      <c r="M244" s="73">
        <f t="shared" si="59"/>
        <v>316.53333333333336</v>
      </c>
      <c r="N244" s="73">
        <f t="shared" si="60"/>
        <v>52.75555555555555</v>
      </c>
      <c r="O244" s="73">
        <f t="shared" si="61"/>
        <v>31.653333333333332</v>
      </c>
      <c r="P244" s="73">
        <f t="shared" si="62"/>
        <v>10.551111111111112</v>
      </c>
      <c r="Q244" s="73">
        <f t="shared" si="63"/>
        <v>2.637777777777778</v>
      </c>
      <c r="R244" s="73">
        <f t="shared" si="64"/>
        <v>0.21981481481481482</v>
      </c>
    </row>
    <row r="245" spans="1:18" ht="15">
      <c r="A245" s="487"/>
      <c r="B245" s="124" t="s">
        <v>24</v>
      </c>
      <c r="C245" s="244">
        <f>Electricity_DataTraffic!N245</f>
        <v>597</v>
      </c>
      <c r="D245" s="73">
        <f t="shared" si="50"/>
        <v>955.2</v>
      </c>
      <c r="E245" s="73">
        <f t="shared" si="51"/>
        <v>159.2</v>
      </c>
      <c r="F245" s="73">
        <f t="shared" si="52"/>
        <v>26.533333333333335</v>
      </c>
      <c r="G245" s="73">
        <f t="shared" si="53"/>
        <v>15.92</v>
      </c>
      <c r="H245" s="73">
        <f t="shared" si="54"/>
        <v>5.306666666666667</v>
      </c>
      <c r="I245" s="73">
        <f t="shared" si="55"/>
        <v>1.3266666666666667</v>
      </c>
      <c r="J245" s="73">
        <f t="shared" si="56"/>
        <v>0.11055555555555556</v>
      </c>
      <c r="K245" s="244">
        <f t="shared" si="57"/>
        <v>1784</v>
      </c>
      <c r="L245" s="73">
        <f t="shared" si="58"/>
        <v>2854.4</v>
      </c>
      <c r="M245" s="73">
        <f t="shared" si="59"/>
        <v>475.73333333333335</v>
      </c>
      <c r="N245" s="73">
        <f t="shared" si="60"/>
        <v>79.28888888888889</v>
      </c>
      <c r="O245" s="73">
        <f t="shared" si="61"/>
        <v>47.57333333333333</v>
      </c>
      <c r="P245" s="73">
        <f t="shared" si="62"/>
        <v>15.857777777777779</v>
      </c>
      <c r="Q245" s="73">
        <f t="shared" si="63"/>
        <v>3.9644444444444447</v>
      </c>
      <c r="R245" s="73">
        <f t="shared" si="64"/>
        <v>0.33037037037037037</v>
      </c>
    </row>
    <row r="246" spans="1:18" ht="15">
      <c r="A246" s="487"/>
      <c r="B246" s="124" t="s">
        <v>104</v>
      </c>
      <c r="C246" s="244">
        <f>Electricity_DataTraffic!N246</f>
        <v>722</v>
      </c>
      <c r="D246" s="73">
        <f t="shared" si="50"/>
        <v>1155.2</v>
      </c>
      <c r="E246" s="73">
        <f t="shared" si="51"/>
        <v>192.53333333333333</v>
      </c>
      <c r="F246" s="73">
        <f t="shared" si="52"/>
        <v>32.08888888888889</v>
      </c>
      <c r="G246" s="73">
        <f t="shared" si="53"/>
        <v>19.253333333333334</v>
      </c>
      <c r="H246" s="73">
        <f t="shared" si="54"/>
        <v>6.417777777777777</v>
      </c>
      <c r="I246" s="73">
        <f t="shared" si="55"/>
        <v>1.6044444444444443</v>
      </c>
      <c r="J246" s="73">
        <f t="shared" si="56"/>
        <v>0.1337037037037037</v>
      </c>
      <c r="K246" s="244">
        <f t="shared" si="57"/>
        <v>2506</v>
      </c>
      <c r="L246" s="73">
        <f t="shared" si="58"/>
        <v>4009.6</v>
      </c>
      <c r="M246" s="73">
        <f t="shared" si="59"/>
        <v>668.2666666666667</v>
      </c>
      <c r="N246" s="73">
        <f t="shared" si="60"/>
        <v>111.37777777777778</v>
      </c>
      <c r="O246" s="73">
        <f t="shared" si="61"/>
        <v>66.82666666666667</v>
      </c>
      <c r="P246" s="73">
        <f t="shared" si="62"/>
        <v>22.275555555555556</v>
      </c>
      <c r="Q246" s="73">
        <f t="shared" si="63"/>
        <v>5.568888888888889</v>
      </c>
      <c r="R246" s="73">
        <f t="shared" si="64"/>
        <v>0.4640740740740741</v>
      </c>
    </row>
    <row r="247" spans="1:18" ht="15.75" thickBot="1">
      <c r="A247" s="488"/>
      <c r="B247" s="125" t="s">
        <v>31</v>
      </c>
      <c r="C247" s="250">
        <f>Electricity_DataTraffic!N247</f>
        <v>597</v>
      </c>
      <c r="D247" s="75">
        <f t="shared" si="50"/>
        <v>955.2</v>
      </c>
      <c r="E247" s="75">
        <f t="shared" si="51"/>
        <v>159.2</v>
      </c>
      <c r="F247" s="75">
        <f t="shared" si="52"/>
        <v>26.533333333333335</v>
      </c>
      <c r="G247" s="75">
        <f t="shared" si="53"/>
        <v>15.92</v>
      </c>
      <c r="H247" s="75">
        <f t="shared" si="54"/>
        <v>5.306666666666667</v>
      </c>
      <c r="I247" s="75">
        <f t="shared" si="55"/>
        <v>1.3266666666666667</v>
      </c>
      <c r="J247" s="75">
        <f t="shared" si="56"/>
        <v>0.11055555555555556</v>
      </c>
      <c r="K247" s="250">
        <f t="shared" si="57"/>
        <v>3103</v>
      </c>
      <c r="L247" s="75">
        <f t="shared" si="58"/>
        <v>4964.8</v>
      </c>
      <c r="M247" s="75">
        <f t="shared" si="59"/>
        <v>827.4666666666667</v>
      </c>
      <c r="N247" s="75">
        <f t="shared" si="60"/>
        <v>137.9111111111111</v>
      </c>
      <c r="O247" s="75">
        <f t="shared" si="61"/>
        <v>82.74666666666667</v>
      </c>
      <c r="P247" s="75">
        <f t="shared" si="62"/>
        <v>27.58222222222222</v>
      </c>
      <c r="Q247" s="75">
        <f t="shared" si="63"/>
        <v>6.895555555555555</v>
      </c>
      <c r="R247" s="75">
        <f t="shared" si="64"/>
        <v>0.5746296296296296</v>
      </c>
    </row>
    <row r="248" spans="1:18" ht="45">
      <c r="A248" s="428" t="s">
        <v>120</v>
      </c>
      <c r="B248" s="429"/>
      <c r="C248" s="430">
        <f>Electricity_DataTraffic!O248</f>
        <v>332980</v>
      </c>
      <c r="D248" s="430">
        <f>C248*8/$D$4</f>
        <v>532768</v>
      </c>
      <c r="E248" s="430">
        <f>C248*8/$E$4</f>
        <v>88794.66666666667</v>
      </c>
      <c r="F248" s="430">
        <f>C248*8/$F$4</f>
        <v>14799.111111111111</v>
      </c>
      <c r="G248" s="430">
        <f>C248*8/$G$4</f>
        <v>8879.466666666667</v>
      </c>
      <c r="H248" s="430">
        <f>C248*8/$H$4</f>
        <v>2959.822222222222</v>
      </c>
      <c r="I248" s="430">
        <f>C248*8/$I$4</f>
        <v>739.9555555555555</v>
      </c>
      <c r="J248" s="430">
        <f>C248*8/$J$4</f>
        <v>61.662962962962965</v>
      </c>
      <c r="K248" s="430">
        <f>Electricity_DataTraffic!W248</f>
        <v>0</v>
      </c>
      <c r="L248" s="430">
        <f t="shared" si="58"/>
        <v>0</v>
      </c>
      <c r="M248" s="430">
        <f t="shared" si="59"/>
        <v>0</v>
      </c>
      <c r="N248" s="430">
        <f t="shared" si="60"/>
        <v>0</v>
      </c>
      <c r="O248" s="430">
        <f t="shared" si="61"/>
        <v>0</v>
      </c>
      <c r="P248" s="430">
        <f t="shared" si="62"/>
        <v>0</v>
      </c>
      <c r="Q248" s="430">
        <f t="shared" si="63"/>
        <v>0</v>
      </c>
      <c r="R248" s="430">
        <f t="shared" si="64"/>
        <v>0</v>
      </c>
    </row>
    <row r="249" spans="1:18" ht="45.75" thickBot="1">
      <c r="A249" s="422" t="s">
        <v>121</v>
      </c>
      <c r="B249" s="424"/>
      <c r="C249" s="426">
        <f>Electricity_DataTraffic!O249</f>
        <v>419342</v>
      </c>
      <c r="D249" s="426">
        <f>C249*8/$D$4</f>
        <v>670947.2</v>
      </c>
      <c r="E249" s="426">
        <f>C249*8/$E$4</f>
        <v>111824.53333333334</v>
      </c>
      <c r="F249" s="426">
        <f>C249*8/$F$4</f>
        <v>18637.422222222223</v>
      </c>
      <c r="G249" s="426">
        <f>C249*8/$G$4</f>
        <v>11182.453333333333</v>
      </c>
      <c r="H249" s="426">
        <f>C249*8/$H$4</f>
        <v>3727.4844444444443</v>
      </c>
      <c r="I249" s="426">
        <f>C249*8/$I$4</f>
        <v>931.8711111111111</v>
      </c>
      <c r="J249" s="426">
        <f>D249*8/$J$4</f>
        <v>124.24948148148147</v>
      </c>
      <c r="K249" s="426"/>
      <c r="L249" s="426">
        <f t="shared" si="58"/>
        <v>0</v>
      </c>
      <c r="M249" s="426">
        <f t="shared" si="59"/>
        <v>0</v>
      </c>
      <c r="N249" s="426">
        <f t="shared" si="60"/>
        <v>0</v>
      </c>
      <c r="O249" s="426">
        <f t="shared" si="61"/>
        <v>0</v>
      </c>
      <c r="P249" s="426">
        <f t="shared" si="62"/>
        <v>0</v>
      </c>
      <c r="Q249" s="426">
        <f t="shared" si="63"/>
        <v>0</v>
      </c>
      <c r="R249" s="426">
        <f t="shared" si="64"/>
        <v>0</v>
      </c>
    </row>
  </sheetData>
  <sheetProtection/>
  <mergeCells count="51">
    <mergeCell ref="A141:A145"/>
    <mergeCell ref="A128:A129"/>
    <mergeCell ref="A146:A150"/>
    <mergeCell ref="A236:A237"/>
    <mergeCell ref="A238:A239"/>
    <mergeCell ref="A241:A242"/>
    <mergeCell ref="L2:R2"/>
    <mergeCell ref="A222:A226"/>
    <mergeCell ref="A227:A231"/>
    <mergeCell ref="A17:A18"/>
    <mergeCell ref="A117:A118"/>
    <mergeCell ref="A119:A123"/>
    <mergeCell ref="A125:A127"/>
    <mergeCell ref="A170:A176"/>
    <mergeCell ref="A205:A209"/>
    <mergeCell ref="A234:A235"/>
    <mergeCell ref="A243:A247"/>
    <mergeCell ref="A168:A169"/>
    <mergeCell ref="A187:A191"/>
    <mergeCell ref="A194:A198"/>
    <mergeCell ref="A192:A193"/>
    <mergeCell ref="A210:A211"/>
    <mergeCell ref="A177:A181"/>
    <mergeCell ref="A154:A158"/>
    <mergeCell ref="A212:A216"/>
    <mergeCell ref="A99:A103"/>
    <mergeCell ref="A105:B105"/>
    <mergeCell ref="A124:B124"/>
    <mergeCell ref="A133:A137"/>
    <mergeCell ref="A110:A111"/>
    <mergeCell ref="A112:A116"/>
    <mergeCell ref="A131:A132"/>
    <mergeCell ref="A159:A163"/>
    <mergeCell ref="A61:A65"/>
    <mergeCell ref="A49:A53"/>
    <mergeCell ref="A85:A86"/>
    <mergeCell ref="A89:A90"/>
    <mergeCell ref="A70:A74"/>
    <mergeCell ref="A78:A80"/>
    <mergeCell ref="A81:A82"/>
    <mergeCell ref="A83:A84"/>
    <mergeCell ref="A76:B76"/>
    <mergeCell ref="A75:C75"/>
    <mergeCell ref="D2:I2"/>
    <mergeCell ref="A4:B4"/>
    <mergeCell ref="A6:A13"/>
    <mergeCell ref="A2:C2"/>
    <mergeCell ref="A26:A30"/>
    <mergeCell ref="A40:A44"/>
    <mergeCell ref="A19:A25"/>
    <mergeCell ref="A31:A35"/>
  </mergeCells>
  <printOptions/>
  <pageMargins left="0.7" right="0.7" top="0.75" bottom="0.75" header="0.3" footer="0.3"/>
  <pageSetup fitToHeight="3" fitToWidth="1" horizontalDpi="600" verticalDpi="600" orientation="portrait" paperSize="9" scale="42" r:id="rId1"/>
</worksheet>
</file>

<file path=xl/worksheets/sheet7.xml><?xml version="1.0" encoding="utf-8"?>
<worksheet xmlns="http://schemas.openxmlformats.org/spreadsheetml/2006/main" xmlns:r="http://schemas.openxmlformats.org/officeDocument/2006/relationships">
  <sheetPr>
    <pageSetUpPr fitToPage="1"/>
  </sheetPr>
  <dimension ref="A1:J69"/>
  <sheetViews>
    <sheetView showGridLines="0" view="pageBreakPreview" zoomScale="90" zoomScaleSheetLayoutView="90" workbookViewId="0" topLeftCell="A1">
      <pane ySplit="4" topLeftCell="A5" activePane="bottomLeft" state="frozen"/>
      <selection pane="topLeft" activeCell="A1" sqref="A1"/>
      <selection pane="bottomLeft" activeCell="C10" sqref="C10:C14"/>
    </sheetView>
  </sheetViews>
  <sheetFormatPr defaultColWidth="9.140625" defaultRowHeight="15"/>
  <cols>
    <col min="1" max="1" width="16.421875" style="1" customWidth="1"/>
    <col min="2" max="2" width="15.7109375" style="133" customWidth="1"/>
    <col min="3" max="6" width="13.28125" style="0" customWidth="1"/>
    <col min="7" max="7" width="10.00390625" style="0" customWidth="1"/>
    <col min="8" max="8" width="10.28125" style="0" customWidth="1"/>
    <col min="9" max="9" width="11.57421875" style="0" customWidth="1"/>
    <col min="10" max="10" width="12.7109375" style="0" customWidth="1"/>
  </cols>
  <sheetData>
    <row r="1" ht="15.75" customHeight="1" thickBot="1">
      <c r="B1" s="182"/>
    </row>
    <row r="2" spans="1:10" ht="26.25" customHeight="1" thickBot="1">
      <c r="A2" s="547" t="s">
        <v>236</v>
      </c>
      <c r="B2" s="548"/>
      <c r="C2" s="549"/>
      <c r="D2" s="556" t="s">
        <v>220</v>
      </c>
      <c r="E2" s="546"/>
      <c r="F2" s="546"/>
      <c r="G2" s="145"/>
      <c r="H2" s="556" t="s">
        <v>221</v>
      </c>
      <c r="I2" s="546"/>
      <c r="J2" s="557"/>
    </row>
    <row r="3" spans="1:10" ht="46.5" customHeight="1" thickBot="1">
      <c r="A3" s="100"/>
      <c r="B3" s="129" t="s">
        <v>16</v>
      </c>
      <c r="C3" s="4" t="s">
        <v>100</v>
      </c>
      <c r="D3" s="10" t="s">
        <v>219</v>
      </c>
      <c r="E3" s="4" t="s">
        <v>258</v>
      </c>
      <c r="F3" s="10" t="s">
        <v>256</v>
      </c>
      <c r="G3" s="10" t="s">
        <v>96</v>
      </c>
      <c r="H3" s="10" t="s">
        <v>219</v>
      </c>
      <c r="I3" s="4" t="s">
        <v>258</v>
      </c>
      <c r="J3" s="10" t="s">
        <v>263</v>
      </c>
    </row>
    <row r="4" spans="1:10" ht="24.75" customHeight="1" thickBot="1">
      <c r="A4" s="503"/>
      <c r="B4" s="504"/>
      <c r="C4" s="14">
        <f>DataSIzeAssumptions!B72</f>
        <v>500</v>
      </c>
      <c r="D4" s="234">
        <v>5</v>
      </c>
      <c r="E4" s="234">
        <f>15*60</f>
        <v>900</v>
      </c>
      <c r="F4" s="235">
        <f>1*60*60</f>
        <v>3600</v>
      </c>
      <c r="G4" s="178"/>
      <c r="H4" s="234">
        <f>D4</f>
        <v>5</v>
      </c>
      <c r="I4" s="234">
        <f>E4</f>
        <v>900</v>
      </c>
      <c r="J4" s="235">
        <f>F4</f>
        <v>3600</v>
      </c>
    </row>
    <row r="5" spans="1:10" ht="12.75" customHeight="1" thickBot="1">
      <c r="A5" s="505" t="s">
        <v>126</v>
      </c>
      <c r="B5" s="506"/>
      <c r="C5" s="506"/>
      <c r="D5" s="506"/>
      <c r="E5" s="506"/>
      <c r="F5" s="506"/>
      <c r="G5" s="506"/>
      <c r="H5" s="506"/>
      <c r="I5" s="506"/>
      <c r="J5" s="526"/>
    </row>
    <row r="6" spans="1:10" ht="25.5" customHeight="1">
      <c r="A6" s="486" t="s">
        <v>345</v>
      </c>
      <c r="B6" s="122" t="s">
        <v>123</v>
      </c>
      <c r="C6" s="149">
        <f>Gas_DataTraffic!N6</f>
        <v>175772</v>
      </c>
      <c r="D6" s="71">
        <f>C6*8/$D$4</f>
        <v>281235.2</v>
      </c>
      <c r="E6" s="71">
        <f>C6*8/$E$4</f>
        <v>1562.4177777777777</v>
      </c>
      <c r="F6" s="71">
        <f>C6*8/$F$4</f>
        <v>390.6044444444444</v>
      </c>
      <c r="G6" s="149">
        <f>C6</f>
        <v>175772</v>
      </c>
      <c r="H6" s="71">
        <f>G6*8/$D$4</f>
        <v>281235.2</v>
      </c>
      <c r="I6" s="71">
        <f>G6*8/$E$4</f>
        <v>1562.4177777777777</v>
      </c>
      <c r="J6" s="71">
        <f>G6*8/$F$4</f>
        <v>390.6044444444444</v>
      </c>
    </row>
    <row r="7" spans="1:10" ht="28.5" customHeight="1" thickBot="1">
      <c r="A7" s="487"/>
      <c r="B7" s="122"/>
      <c r="C7" s="152">
        <f>Gas_DataTraffic!N7</f>
        <v>175772</v>
      </c>
      <c r="D7" s="73">
        <f>C7*8/$D$4</f>
        <v>281235.2</v>
      </c>
      <c r="E7" s="73">
        <f>C7*8/$E$4</f>
        <v>1562.4177777777777</v>
      </c>
      <c r="F7" s="73">
        <f>C7*8/$F$4</f>
        <v>390.6044444444444</v>
      </c>
      <c r="G7" s="150">
        <f>C7+G6</f>
        <v>351544</v>
      </c>
      <c r="H7" s="73">
        <f>G7*8/$D$4</f>
        <v>562470.4</v>
      </c>
      <c r="I7" s="73">
        <f>G7*8/$E$4</f>
        <v>3124.8355555555554</v>
      </c>
      <c r="J7" s="73">
        <f>G7*8/$F$4</f>
        <v>781.2088888888889</v>
      </c>
    </row>
    <row r="8" spans="1:10" ht="60.75" customHeight="1" thickBot="1">
      <c r="A8" s="293" t="s">
        <v>346</v>
      </c>
      <c r="B8" s="123" t="s">
        <v>124</v>
      </c>
      <c r="C8" s="153">
        <f>Gas_DataTraffic!N8</f>
        <v>1302</v>
      </c>
      <c r="D8" s="75">
        <f>C8*8/$D$4</f>
        <v>2083.2</v>
      </c>
      <c r="E8" s="75">
        <f>C8*8/$E$4</f>
        <v>11.573333333333334</v>
      </c>
      <c r="F8" s="75">
        <f>C8*8/$F$4</f>
        <v>2.8933333333333335</v>
      </c>
      <c r="G8" s="151">
        <f>C8+G7</f>
        <v>352846</v>
      </c>
      <c r="H8" s="75">
        <f>G8*8/$D$4</f>
        <v>564553.6</v>
      </c>
      <c r="I8" s="75">
        <f>G8*8/$E$4</f>
        <v>3136.4088888888887</v>
      </c>
      <c r="J8" s="75">
        <f>G8*8/$F$4</f>
        <v>784.1022222222222</v>
      </c>
    </row>
    <row r="9" spans="1:10" ht="12.75" customHeight="1" thickBot="1">
      <c r="A9" s="491" t="s">
        <v>36</v>
      </c>
      <c r="B9" s="492"/>
      <c r="C9" s="492"/>
      <c r="D9" s="492"/>
      <c r="E9" s="492"/>
      <c r="F9" s="492"/>
      <c r="G9" s="492"/>
      <c r="H9" s="492"/>
      <c r="I9" s="492"/>
      <c r="J9" s="518"/>
    </row>
    <row r="10" spans="1:10" ht="15" customHeight="1">
      <c r="A10" s="486" t="s">
        <v>347</v>
      </c>
      <c r="B10" s="130" t="s">
        <v>0</v>
      </c>
      <c r="C10" s="154">
        <f>Gas_DataTraffic!N10</f>
        <v>597</v>
      </c>
      <c r="D10" s="71">
        <f>C10*8/$D$4</f>
        <v>955.2</v>
      </c>
      <c r="E10" s="71">
        <f>C10*8/$E$4</f>
        <v>5.306666666666667</v>
      </c>
      <c r="F10" s="77">
        <f>C10*8/$F$4</f>
        <v>1.3266666666666667</v>
      </c>
      <c r="G10" s="149">
        <f>C10</f>
        <v>597</v>
      </c>
      <c r="H10" s="71">
        <f>G10*8/$D$4</f>
        <v>955.2</v>
      </c>
      <c r="I10" s="71">
        <f>G10*8/$E$4</f>
        <v>5.306666666666667</v>
      </c>
      <c r="J10" s="77">
        <f>G10*8/$F$4</f>
        <v>1.3266666666666667</v>
      </c>
    </row>
    <row r="11" spans="1:10" ht="15">
      <c r="A11" s="487"/>
      <c r="B11" s="124" t="s">
        <v>25</v>
      </c>
      <c r="C11" s="155">
        <f>Gas_DataTraffic!N11</f>
        <v>590</v>
      </c>
      <c r="D11" s="73">
        <f aca="true" t="shared" si="0" ref="D11:D21">C11*8/$D$4</f>
        <v>944</v>
      </c>
      <c r="E11" s="73">
        <f aca="true" t="shared" si="1" ref="E11:E21">C11*8/$E$4</f>
        <v>5.2444444444444445</v>
      </c>
      <c r="F11" s="79">
        <f aca="true" t="shared" si="2" ref="F11:F21">C11*8/$F$4</f>
        <v>1.3111111111111111</v>
      </c>
      <c r="G11" s="152">
        <f>C11+G10</f>
        <v>1187</v>
      </c>
      <c r="H11" s="73">
        <f aca="true" t="shared" si="3" ref="H11:H21">G11*8/$D$4</f>
        <v>1899.2</v>
      </c>
      <c r="I11" s="73">
        <f aca="true" t="shared" si="4" ref="I11:I21">G11*8/$E$4</f>
        <v>10.551111111111112</v>
      </c>
      <c r="J11" s="79">
        <f aca="true" t="shared" si="5" ref="J11:J21">G11*8/$F$4</f>
        <v>2.637777777777778</v>
      </c>
    </row>
    <row r="12" spans="1:10" ht="15">
      <c r="A12" s="487"/>
      <c r="B12" s="124" t="s">
        <v>24</v>
      </c>
      <c r="C12" s="155">
        <f>Gas_DataTraffic!N12</f>
        <v>597</v>
      </c>
      <c r="D12" s="73">
        <f t="shared" si="0"/>
        <v>955.2</v>
      </c>
      <c r="E12" s="73">
        <f t="shared" si="1"/>
        <v>5.306666666666667</v>
      </c>
      <c r="F12" s="79">
        <f t="shared" si="2"/>
        <v>1.3266666666666667</v>
      </c>
      <c r="G12" s="152">
        <f>C12+G11</f>
        <v>1784</v>
      </c>
      <c r="H12" s="73">
        <f t="shared" si="3"/>
        <v>2854.4</v>
      </c>
      <c r="I12" s="73">
        <f t="shared" si="4"/>
        <v>15.857777777777779</v>
      </c>
      <c r="J12" s="79">
        <f t="shared" si="5"/>
        <v>3.9644444444444447</v>
      </c>
    </row>
    <row r="13" spans="1:10" ht="15">
      <c r="A13" s="487"/>
      <c r="B13" s="124" t="s">
        <v>104</v>
      </c>
      <c r="C13" s="155">
        <f>Gas_DataTraffic!N13</f>
        <v>722</v>
      </c>
      <c r="D13" s="73">
        <f t="shared" si="0"/>
        <v>1155.2</v>
      </c>
      <c r="E13" s="73">
        <f t="shared" si="1"/>
        <v>6.417777777777777</v>
      </c>
      <c r="F13" s="79">
        <f t="shared" si="2"/>
        <v>1.6044444444444443</v>
      </c>
      <c r="G13" s="152">
        <f>C13+G12</f>
        <v>2506</v>
      </c>
      <c r="H13" s="73">
        <f t="shared" si="3"/>
        <v>4009.6</v>
      </c>
      <c r="I13" s="73">
        <f t="shared" si="4"/>
        <v>22.275555555555556</v>
      </c>
      <c r="J13" s="79">
        <f t="shared" si="5"/>
        <v>5.568888888888889</v>
      </c>
    </row>
    <row r="14" spans="1:10" ht="21.75" thickBot="1">
      <c r="A14" s="488"/>
      <c r="B14" s="125" t="s">
        <v>31</v>
      </c>
      <c r="C14" s="156">
        <f>Gas_DataTraffic!N14</f>
        <v>597</v>
      </c>
      <c r="D14" s="75">
        <f t="shared" si="0"/>
        <v>955.2</v>
      </c>
      <c r="E14" s="75">
        <f t="shared" si="1"/>
        <v>5.306666666666667</v>
      </c>
      <c r="F14" s="85">
        <f t="shared" si="2"/>
        <v>1.3266666666666667</v>
      </c>
      <c r="G14" s="157">
        <f>C14+G13</f>
        <v>3103</v>
      </c>
      <c r="H14" s="75">
        <f t="shared" si="3"/>
        <v>4964.8</v>
      </c>
      <c r="I14" s="75">
        <f t="shared" si="4"/>
        <v>27.58222222222222</v>
      </c>
      <c r="J14" s="85">
        <f t="shared" si="5"/>
        <v>6.895555555555555</v>
      </c>
    </row>
    <row r="15" spans="1:10" ht="15" customHeight="1">
      <c r="A15" s="486" t="s">
        <v>348</v>
      </c>
      <c r="B15" s="130" t="s">
        <v>0</v>
      </c>
      <c r="C15" s="154">
        <f>Gas_DataTraffic!N15</f>
        <v>597</v>
      </c>
      <c r="D15" s="71">
        <f t="shared" si="0"/>
        <v>955.2</v>
      </c>
      <c r="E15" s="71">
        <f t="shared" si="1"/>
        <v>5.306666666666667</v>
      </c>
      <c r="F15" s="77">
        <f t="shared" si="2"/>
        <v>1.3266666666666667</v>
      </c>
      <c r="G15" s="149">
        <f>C15</f>
        <v>597</v>
      </c>
      <c r="H15" s="71">
        <f t="shared" si="3"/>
        <v>955.2</v>
      </c>
      <c r="I15" s="71">
        <f t="shared" si="4"/>
        <v>5.306666666666667</v>
      </c>
      <c r="J15" s="77">
        <f t="shared" si="5"/>
        <v>1.3266666666666667</v>
      </c>
    </row>
    <row r="16" spans="1:10" ht="15">
      <c r="A16" s="487"/>
      <c r="B16" s="124" t="s">
        <v>25</v>
      </c>
      <c r="C16" s="155">
        <f>Gas_DataTraffic!N16</f>
        <v>590</v>
      </c>
      <c r="D16" s="73">
        <f t="shared" si="0"/>
        <v>944</v>
      </c>
      <c r="E16" s="73">
        <f t="shared" si="1"/>
        <v>5.2444444444444445</v>
      </c>
      <c r="F16" s="79">
        <f t="shared" si="2"/>
        <v>1.3111111111111111</v>
      </c>
      <c r="G16" s="152">
        <f aca="true" t="shared" si="6" ref="G16:G21">C16+G15</f>
        <v>1187</v>
      </c>
      <c r="H16" s="73">
        <f t="shared" si="3"/>
        <v>1899.2</v>
      </c>
      <c r="I16" s="73">
        <f t="shared" si="4"/>
        <v>10.551111111111112</v>
      </c>
      <c r="J16" s="79">
        <f t="shared" si="5"/>
        <v>2.637777777777778</v>
      </c>
    </row>
    <row r="17" spans="1:10" ht="15">
      <c r="A17" s="487"/>
      <c r="B17" s="124" t="s">
        <v>24</v>
      </c>
      <c r="C17" s="155">
        <f>Gas_DataTraffic!N17</f>
        <v>597</v>
      </c>
      <c r="D17" s="73">
        <f t="shared" si="0"/>
        <v>955.2</v>
      </c>
      <c r="E17" s="73">
        <f t="shared" si="1"/>
        <v>5.306666666666667</v>
      </c>
      <c r="F17" s="79">
        <f t="shared" si="2"/>
        <v>1.3266666666666667</v>
      </c>
      <c r="G17" s="152">
        <f t="shared" si="6"/>
        <v>1784</v>
      </c>
      <c r="H17" s="73">
        <f t="shared" si="3"/>
        <v>2854.4</v>
      </c>
      <c r="I17" s="73">
        <f t="shared" si="4"/>
        <v>15.857777777777779</v>
      </c>
      <c r="J17" s="79">
        <f t="shared" si="5"/>
        <v>3.9644444444444447</v>
      </c>
    </row>
    <row r="18" spans="1:10" ht="15">
      <c r="A18" s="487"/>
      <c r="B18" s="124" t="s">
        <v>104</v>
      </c>
      <c r="C18" s="155">
        <f>Gas_DataTraffic!N18</f>
        <v>722</v>
      </c>
      <c r="D18" s="73">
        <f t="shared" si="0"/>
        <v>1155.2</v>
      </c>
      <c r="E18" s="73">
        <f t="shared" si="1"/>
        <v>6.417777777777777</v>
      </c>
      <c r="F18" s="79">
        <f t="shared" si="2"/>
        <v>1.6044444444444443</v>
      </c>
      <c r="G18" s="152">
        <f t="shared" si="6"/>
        <v>2506</v>
      </c>
      <c r="H18" s="73">
        <f t="shared" si="3"/>
        <v>4009.6</v>
      </c>
      <c r="I18" s="73">
        <f t="shared" si="4"/>
        <v>22.275555555555556</v>
      </c>
      <c r="J18" s="79">
        <f t="shared" si="5"/>
        <v>5.568888888888889</v>
      </c>
    </row>
    <row r="19" spans="1:10" ht="21">
      <c r="A19" s="487"/>
      <c r="B19" s="124" t="s">
        <v>32</v>
      </c>
      <c r="C19" s="155">
        <f>Gas_DataTraffic!N19</f>
        <v>597</v>
      </c>
      <c r="D19" s="73">
        <f t="shared" si="0"/>
        <v>955.2</v>
      </c>
      <c r="E19" s="73">
        <f t="shared" si="1"/>
        <v>5.306666666666667</v>
      </c>
      <c r="F19" s="79">
        <f t="shared" si="2"/>
        <v>1.3266666666666667</v>
      </c>
      <c r="G19" s="152">
        <f t="shared" si="6"/>
        <v>3103</v>
      </c>
      <c r="H19" s="73">
        <f t="shared" si="3"/>
        <v>4964.8</v>
      </c>
      <c r="I19" s="73">
        <f t="shared" si="4"/>
        <v>27.58222222222222</v>
      </c>
      <c r="J19" s="79">
        <f t="shared" si="5"/>
        <v>6.895555555555555</v>
      </c>
    </row>
    <row r="20" spans="1:10" ht="21">
      <c r="A20" s="487"/>
      <c r="B20" s="124" t="s">
        <v>31</v>
      </c>
      <c r="C20" s="155">
        <f>Gas_DataTraffic!N20</f>
        <v>597</v>
      </c>
      <c r="D20" s="73">
        <f t="shared" si="0"/>
        <v>955.2</v>
      </c>
      <c r="E20" s="73">
        <f t="shared" si="1"/>
        <v>5.306666666666667</v>
      </c>
      <c r="F20" s="79">
        <f t="shared" si="2"/>
        <v>1.3266666666666667</v>
      </c>
      <c r="G20" s="152">
        <f t="shared" si="6"/>
        <v>3700</v>
      </c>
      <c r="H20" s="73">
        <f t="shared" si="3"/>
        <v>5920</v>
      </c>
      <c r="I20" s="73">
        <f t="shared" si="4"/>
        <v>32.888888888888886</v>
      </c>
      <c r="J20" s="79">
        <f t="shared" si="5"/>
        <v>8.222222222222221</v>
      </c>
    </row>
    <row r="21" spans="1:10" ht="21.75" thickBot="1">
      <c r="A21" s="488"/>
      <c r="B21" s="125" t="s">
        <v>33</v>
      </c>
      <c r="C21" s="156">
        <f>Gas_DataTraffic!N21</f>
        <v>600</v>
      </c>
      <c r="D21" s="75">
        <f t="shared" si="0"/>
        <v>960</v>
      </c>
      <c r="E21" s="75">
        <f t="shared" si="1"/>
        <v>5.333333333333333</v>
      </c>
      <c r="F21" s="85">
        <f t="shared" si="2"/>
        <v>1.3333333333333333</v>
      </c>
      <c r="G21" s="157">
        <f t="shared" si="6"/>
        <v>4300</v>
      </c>
      <c r="H21" s="75">
        <f t="shared" si="3"/>
        <v>6880</v>
      </c>
      <c r="I21" s="75">
        <f t="shared" si="4"/>
        <v>38.22222222222222</v>
      </c>
      <c r="J21" s="85">
        <f t="shared" si="5"/>
        <v>9.555555555555555</v>
      </c>
    </row>
    <row r="22" spans="1:10" ht="12" customHeight="1" thickBot="1">
      <c r="A22" s="489" t="s">
        <v>169</v>
      </c>
      <c r="B22" s="490"/>
      <c r="C22" s="490"/>
      <c r="D22" s="490"/>
      <c r="E22" s="490"/>
      <c r="F22" s="490"/>
      <c r="G22" s="490"/>
      <c r="H22" s="490"/>
      <c r="I22" s="490"/>
      <c r="J22" s="517"/>
    </row>
    <row r="23" spans="1:10" ht="21.75" thickBot="1">
      <c r="A23" s="487" t="s">
        <v>349</v>
      </c>
      <c r="B23" s="122" t="s">
        <v>136</v>
      </c>
      <c r="C23" s="149">
        <f>Gas_DataTraffic!N23</f>
        <v>597</v>
      </c>
      <c r="D23" s="71">
        <f>C23*8/$D$4</f>
        <v>955.2</v>
      </c>
      <c r="E23" s="71">
        <f>C23*8/$E$4</f>
        <v>5.306666666666667</v>
      </c>
      <c r="F23" s="71">
        <f>C23*8/$F$4</f>
        <v>1.3266666666666667</v>
      </c>
      <c r="G23" s="149">
        <f>C23+G22</f>
        <v>597</v>
      </c>
      <c r="H23" s="71">
        <f>G23*8/$D$4</f>
        <v>955.2</v>
      </c>
      <c r="I23" s="71">
        <f>G23*8/$E$4</f>
        <v>5.306666666666667</v>
      </c>
      <c r="J23" s="71">
        <f>G23*8/$F$4</f>
        <v>1.3266666666666667</v>
      </c>
    </row>
    <row r="24" spans="1:10" ht="15.75" thickBot="1">
      <c r="A24" s="487"/>
      <c r="B24" s="122" t="s">
        <v>321</v>
      </c>
      <c r="C24" s="404">
        <f>Gas_DataTraffic!N24</f>
        <v>597</v>
      </c>
      <c r="D24" s="71">
        <f>C24*8/$D$4</f>
        <v>955.2</v>
      </c>
      <c r="E24" s="71">
        <f>C24*8/$E$4</f>
        <v>5.306666666666667</v>
      </c>
      <c r="F24" s="71">
        <f>C24*8/$F$4</f>
        <v>1.3266666666666667</v>
      </c>
      <c r="G24" s="149">
        <f>C24+G23</f>
        <v>1194</v>
      </c>
      <c r="H24" s="71">
        <f>G24*8/$D$4</f>
        <v>1910.4</v>
      </c>
      <c r="I24" s="71">
        <f>G24*8/$E$4</f>
        <v>10.613333333333333</v>
      </c>
      <c r="J24" s="71">
        <f>G24*8/$F$4</f>
        <v>2.6533333333333333</v>
      </c>
    </row>
    <row r="25" spans="1:10" ht="21.75" thickBot="1">
      <c r="A25" s="487"/>
      <c r="B25" s="123" t="s">
        <v>137</v>
      </c>
      <c r="C25" s="153">
        <f>Gas_DataTraffic!N25</f>
        <v>597</v>
      </c>
      <c r="D25" s="71">
        <f>C25*8/$D$4</f>
        <v>955.2</v>
      </c>
      <c r="E25" s="71">
        <f>C25*8/$E$4</f>
        <v>5.306666666666667</v>
      </c>
      <c r="F25" s="71">
        <f>C25*8/$F$4</f>
        <v>1.3266666666666667</v>
      </c>
      <c r="G25" s="149">
        <f>C25+G24</f>
        <v>1791</v>
      </c>
      <c r="H25" s="71">
        <f>G25*8/$D$4</f>
        <v>2865.6</v>
      </c>
      <c r="I25" s="71">
        <f>G25*8/$E$4</f>
        <v>15.92</v>
      </c>
      <c r="J25" s="71">
        <f>G25*8/$F$4</f>
        <v>3.98</v>
      </c>
    </row>
    <row r="26" spans="1:10" ht="17.25" customHeight="1" thickBot="1">
      <c r="A26" s="487"/>
      <c r="B26" s="123" t="s">
        <v>321</v>
      </c>
      <c r="C26" s="153">
        <f>Gas_DataTraffic!N26</f>
        <v>597</v>
      </c>
      <c r="D26" s="75">
        <f>C26*8/$D$4</f>
        <v>955.2</v>
      </c>
      <c r="E26" s="75">
        <f>C26*8/$E$4</f>
        <v>5.306666666666667</v>
      </c>
      <c r="F26" s="75">
        <f>C26*8/$F$4</f>
        <v>1.3266666666666667</v>
      </c>
      <c r="G26" s="151">
        <f>C26+G25</f>
        <v>2388</v>
      </c>
      <c r="H26" s="75">
        <f>G26*8/$D$4</f>
        <v>3820.8</v>
      </c>
      <c r="I26" s="75">
        <f>G26*8/$E$4</f>
        <v>21.226666666666667</v>
      </c>
      <c r="J26" s="75">
        <f>G26*8/$F$4</f>
        <v>5.306666666666667</v>
      </c>
    </row>
    <row r="27" spans="1:10" ht="15.75" thickBot="1">
      <c r="A27" s="491" t="s">
        <v>36</v>
      </c>
      <c r="B27" s="492"/>
      <c r="C27" s="492"/>
      <c r="D27" s="492"/>
      <c r="E27" s="492"/>
      <c r="F27" s="492"/>
      <c r="G27" s="492"/>
      <c r="H27" s="492"/>
      <c r="I27" s="492"/>
      <c r="J27" s="518"/>
    </row>
    <row r="28" spans="1:10" ht="15" customHeight="1">
      <c r="A28" s="487" t="s">
        <v>342</v>
      </c>
      <c r="B28" s="127" t="s">
        <v>0</v>
      </c>
      <c r="C28" s="154">
        <f>Gas_DataTraffic!N28</f>
        <v>597</v>
      </c>
      <c r="D28" s="71">
        <f aca="true" t="shared" si="7" ref="D28:D34">C28*8/$D$4</f>
        <v>955.2</v>
      </c>
      <c r="E28" s="77">
        <f aca="true" t="shared" si="8" ref="E28:E34">C28*8/$E$4</f>
        <v>5.306666666666667</v>
      </c>
      <c r="F28" s="71">
        <f aca="true" t="shared" si="9" ref="F28:F34">C28*8/$F$4</f>
        <v>1.3266666666666667</v>
      </c>
      <c r="G28" s="158">
        <f>C28</f>
        <v>597</v>
      </c>
      <c r="H28" s="146">
        <f aca="true" t="shared" si="10" ref="H28:H34">G28*8/$D$4</f>
        <v>955.2</v>
      </c>
      <c r="I28" s="71">
        <f aca="true" t="shared" si="11" ref="I28:I34">G28*8/$E$4</f>
        <v>5.306666666666667</v>
      </c>
      <c r="J28" s="77">
        <f aca="true" t="shared" si="12" ref="J28:J34">G28*8/$F$4</f>
        <v>1.3266666666666667</v>
      </c>
    </row>
    <row r="29" spans="1:10" ht="18.75" customHeight="1" thickBot="1">
      <c r="A29" s="488"/>
      <c r="B29" s="125" t="s">
        <v>25</v>
      </c>
      <c r="C29" s="156">
        <f>Gas_DataTraffic!N29</f>
        <v>590</v>
      </c>
      <c r="D29" s="75">
        <f t="shared" si="7"/>
        <v>944</v>
      </c>
      <c r="E29" s="85">
        <f t="shared" si="8"/>
        <v>5.2444444444444445</v>
      </c>
      <c r="F29" s="75">
        <f t="shared" si="9"/>
        <v>1.3111111111111111</v>
      </c>
      <c r="G29" s="160">
        <f>C29+G28</f>
        <v>1187</v>
      </c>
      <c r="H29" s="148">
        <f t="shared" si="10"/>
        <v>1899.2</v>
      </c>
      <c r="I29" s="75">
        <f t="shared" si="11"/>
        <v>10.551111111111112</v>
      </c>
      <c r="J29" s="85">
        <f t="shared" si="12"/>
        <v>2.637777777777778</v>
      </c>
    </row>
    <row r="30" spans="1:10" ht="15" customHeight="1">
      <c r="A30" s="486" t="s">
        <v>350</v>
      </c>
      <c r="B30" s="130" t="s">
        <v>0</v>
      </c>
      <c r="C30" s="154">
        <f>Gas_DataTraffic!N30</f>
        <v>597</v>
      </c>
      <c r="D30" s="71">
        <f t="shared" si="7"/>
        <v>955.2</v>
      </c>
      <c r="E30" s="77">
        <f t="shared" si="8"/>
        <v>5.306666666666667</v>
      </c>
      <c r="F30" s="71">
        <f t="shared" si="9"/>
        <v>1.3266666666666667</v>
      </c>
      <c r="G30" s="158">
        <f>C30</f>
        <v>597</v>
      </c>
      <c r="H30" s="146">
        <f t="shared" si="10"/>
        <v>955.2</v>
      </c>
      <c r="I30" s="71">
        <f t="shared" si="11"/>
        <v>5.306666666666667</v>
      </c>
      <c r="J30" s="77">
        <f t="shared" si="12"/>
        <v>1.3266666666666667</v>
      </c>
    </row>
    <row r="31" spans="1:10" ht="15">
      <c r="A31" s="487"/>
      <c r="B31" s="124" t="s">
        <v>25</v>
      </c>
      <c r="C31" s="155">
        <f>Gas_DataTraffic!N31</f>
        <v>590</v>
      </c>
      <c r="D31" s="73">
        <f t="shared" si="7"/>
        <v>944</v>
      </c>
      <c r="E31" s="79">
        <f t="shared" si="8"/>
        <v>5.2444444444444445</v>
      </c>
      <c r="F31" s="73">
        <f t="shared" si="9"/>
        <v>1.3111111111111111</v>
      </c>
      <c r="G31" s="159">
        <f>C31+G30</f>
        <v>1187</v>
      </c>
      <c r="H31" s="147">
        <f t="shared" si="10"/>
        <v>1899.2</v>
      </c>
      <c r="I31" s="73">
        <f t="shared" si="11"/>
        <v>10.551111111111112</v>
      </c>
      <c r="J31" s="79">
        <f t="shared" si="12"/>
        <v>2.637777777777778</v>
      </c>
    </row>
    <row r="32" spans="1:10" ht="15">
      <c r="A32" s="487"/>
      <c r="B32" s="124" t="s">
        <v>24</v>
      </c>
      <c r="C32" s="155">
        <f>Gas_DataTraffic!N32</f>
        <v>597</v>
      </c>
      <c r="D32" s="73">
        <f t="shared" si="7"/>
        <v>955.2</v>
      </c>
      <c r="E32" s="79">
        <f t="shared" si="8"/>
        <v>5.306666666666667</v>
      </c>
      <c r="F32" s="73">
        <f t="shared" si="9"/>
        <v>1.3266666666666667</v>
      </c>
      <c r="G32" s="159">
        <f>C32+G31</f>
        <v>1784</v>
      </c>
      <c r="H32" s="147">
        <f t="shared" si="10"/>
        <v>2854.4</v>
      </c>
      <c r="I32" s="73">
        <f t="shared" si="11"/>
        <v>15.857777777777779</v>
      </c>
      <c r="J32" s="79">
        <f t="shared" si="12"/>
        <v>3.9644444444444447</v>
      </c>
    </row>
    <row r="33" spans="1:10" ht="15">
      <c r="A33" s="487"/>
      <c r="B33" s="124" t="s">
        <v>104</v>
      </c>
      <c r="C33" s="155">
        <f>Gas_DataTraffic!N33</f>
        <v>722</v>
      </c>
      <c r="D33" s="73">
        <f t="shared" si="7"/>
        <v>1155.2</v>
      </c>
      <c r="E33" s="79">
        <f t="shared" si="8"/>
        <v>6.417777777777777</v>
      </c>
      <c r="F33" s="73">
        <f t="shared" si="9"/>
        <v>1.6044444444444443</v>
      </c>
      <c r="G33" s="159">
        <f>C33+G32</f>
        <v>2506</v>
      </c>
      <c r="H33" s="147">
        <f t="shared" si="10"/>
        <v>4009.6</v>
      </c>
      <c r="I33" s="73">
        <f t="shared" si="11"/>
        <v>22.275555555555556</v>
      </c>
      <c r="J33" s="79">
        <f t="shared" si="12"/>
        <v>5.568888888888889</v>
      </c>
    </row>
    <row r="34" spans="1:10" ht="21.75" thickBot="1">
      <c r="A34" s="488"/>
      <c r="B34" s="125" t="s">
        <v>31</v>
      </c>
      <c r="C34" s="156">
        <f>Gas_DataTraffic!N34</f>
        <v>597</v>
      </c>
      <c r="D34" s="75">
        <f t="shared" si="7"/>
        <v>955.2</v>
      </c>
      <c r="E34" s="85">
        <f t="shared" si="8"/>
        <v>5.306666666666667</v>
      </c>
      <c r="F34" s="75">
        <f t="shared" si="9"/>
        <v>1.3266666666666667</v>
      </c>
      <c r="G34" s="160">
        <f>C34+G33</f>
        <v>3103</v>
      </c>
      <c r="H34" s="148">
        <f t="shared" si="10"/>
        <v>4964.8</v>
      </c>
      <c r="I34" s="75">
        <f t="shared" si="11"/>
        <v>27.58222222222222</v>
      </c>
      <c r="J34" s="85">
        <f t="shared" si="12"/>
        <v>6.895555555555555</v>
      </c>
    </row>
    <row r="35" spans="1:10" ht="12" customHeight="1" thickBot="1">
      <c r="A35" s="489" t="s">
        <v>181</v>
      </c>
      <c r="B35" s="490"/>
      <c r="C35" s="490"/>
      <c r="D35" s="490"/>
      <c r="E35" s="490"/>
      <c r="F35" s="490"/>
      <c r="G35" s="490"/>
      <c r="H35" s="490"/>
      <c r="I35" s="490"/>
      <c r="J35" s="517"/>
    </row>
    <row r="36" spans="1:10" ht="21">
      <c r="A36" s="487" t="s">
        <v>352</v>
      </c>
      <c r="B36" s="122" t="s">
        <v>139</v>
      </c>
      <c r="C36" s="149">
        <f>Gas_DataTraffic!N36</f>
        <v>597</v>
      </c>
      <c r="D36" s="71">
        <f>C36*8/$D$4</f>
        <v>955.2</v>
      </c>
      <c r="E36" s="71">
        <f>C36*8/$E$4</f>
        <v>5.306666666666667</v>
      </c>
      <c r="F36" s="71">
        <f>C36*8/$F$4</f>
        <v>1.3266666666666667</v>
      </c>
      <c r="G36" s="149">
        <f>C36+G35</f>
        <v>597</v>
      </c>
      <c r="H36" s="71">
        <f>G36*8/$D$4</f>
        <v>955.2</v>
      </c>
      <c r="I36" s="71">
        <f>G36*8/$E$4</f>
        <v>5.306666666666667</v>
      </c>
      <c r="J36" s="71">
        <f>G36*8/$F$4</f>
        <v>1.3266666666666667</v>
      </c>
    </row>
    <row r="37" spans="1:10" ht="21">
      <c r="A37" s="487"/>
      <c r="B37" s="123" t="s">
        <v>140</v>
      </c>
      <c r="C37" s="152">
        <f>Gas_DataTraffic!N37</f>
        <v>597</v>
      </c>
      <c r="D37" s="73">
        <f>C37*8/$D$4</f>
        <v>955.2</v>
      </c>
      <c r="E37" s="73">
        <f>C37*8/$E$4</f>
        <v>5.306666666666667</v>
      </c>
      <c r="F37" s="73">
        <f>C37*8/$F$4</f>
        <v>1.3266666666666667</v>
      </c>
      <c r="G37" s="150">
        <f>C37+G36</f>
        <v>1194</v>
      </c>
      <c r="H37" s="73">
        <f>G37*8/$D$4</f>
        <v>1910.4</v>
      </c>
      <c r="I37" s="73">
        <f>G37*8/$E$4</f>
        <v>10.613333333333333</v>
      </c>
      <c r="J37" s="73">
        <f>G37*8/$F$4</f>
        <v>2.6533333333333333</v>
      </c>
    </row>
    <row r="38" spans="1:10" ht="22.5" customHeight="1" thickBot="1">
      <c r="A38" s="487"/>
      <c r="B38" s="123" t="s">
        <v>142</v>
      </c>
      <c r="C38" s="153">
        <f>Gas_DataTraffic!N38</f>
        <v>597</v>
      </c>
      <c r="D38" s="75">
        <f>C38*8/$D$4</f>
        <v>955.2</v>
      </c>
      <c r="E38" s="75">
        <f>C38*8/$E$4</f>
        <v>5.306666666666667</v>
      </c>
      <c r="F38" s="75">
        <f>C38*8/$F$4</f>
        <v>1.3266666666666667</v>
      </c>
      <c r="G38" s="151">
        <f>C38+G37</f>
        <v>1791</v>
      </c>
      <c r="H38" s="75">
        <f>G38*8/$D$4</f>
        <v>2865.6</v>
      </c>
      <c r="I38" s="75">
        <f>G38*8/$E$4</f>
        <v>15.92</v>
      </c>
      <c r="J38" s="75">
        <f>G38*8/$F$4</f>
        <v>3.98</v>
      </c>
    </row>
    <row r="39" spans="1:10" ht="15.75" thickBot="1">
      <c r="A39" s="491" t="s">
        <v>36</v>
      </c>
      <c r="B39" s="492"/>
      <c r="C39" s="492"/>
      <c r="D39" s="492"/>
      <c r="E39" s="492"/>
      <c r="F39" s="492"/>
      <c r="G39" s="492"/>
      <c r="H39" s="492"/>
      <c r="I39" s="492"/>
      <c r="J39" s="518"/>
    </row>
    <row r="40" spans="1:10" ht="15">
      <c r="A40" s="521" t="s">
        <v>138</v>
      </c>
      <c r="B40" s="130" t="s">
        <v>0</v>
      </c>
      <c r="C40" s="154">
        <f>Gas_DataTraffic!N40</f>
        <v>597</v>
      </c>
      <c r="D40" s="71">
        <f>C40*8/$D$4</f>
        <v>955.2</v>
      </c>
      <c r="E40" s="77">
        <f>C40*8/$E$4</f>
        <v>5.306666666666667</v>
      </c>
      <c r="F40" s="71">
        <f>C40*8/$F$4</f>
        <v>1.3266666666666667</v>
      </c>
      <c r="G40" s="158">
        <f>C40</f>
        <v>597</v>
      </c>
      <c r="H40" s="146">
        <f>G40*8/$D$4</f>
        <v>955.2</v>
      </c>
      <c r="I40" s="71">
        <f>G40*8/$E$4</f>
        <v>5.306666666666667</v>
      </c>
      <c r="J40" s="77">
        <f>G40*8/$F$4</f>
        <v>1.3266666666666667</v>
      </c>
    </row>
    <row r="41" spans="1:10" ht="15">
      <c r="A41" s="522"/>
      <c r="B41" s="124" t="s">
        <v>25</v>
      </c>
      <c r="C41" s="155">
        <f>Gas_DataTraffic!N41</f>
        <v>590</v>
      </c>
      <c r="D41" s="73">
        <f aca="true" t="shared" si="13" ref="D41:D46">C41*8/$D$4</f>
        <v>944</v>
      </c>
      <c r="E41" s="79">
        <f aca="true" t="shared" si="14" ref="E41:E46">C41*8/$E$4</f>
        <v>5.2444444444444445</v>
      </c>
      <c r="F41" s="73">
        <f aca="true" t="shared" si="15" ref="F41:F46">C41*8/$F$4</f>
        <v>1.3111111111111111</v>
      </c>
      <c r="G41" s="159">
        <f>C41+G40</f>
        <v>1187</v>
      </c>
      <c r="H41" s="147">
        <f aca="true" t="shared" si="16" ref="H41:H46">G41*8/$D$4</f>
        <v>1899.2</v>
      </c>
      <c r="I41" s="73">
        <f aca="true" t="shared" si="17" ref="I41:I46">G41*8/$E$4</f>
        <v>10.551111111111112</v>
      </c>
      <c r="J41" s="79">
        <f aca="true" t="shared" si="18" ref="J41:J46">G41*8/$F$4</f>
        <v>2.637777777777778</v>
      </c>
    </row>
    <row r="42" spans="1:10" ht="15">
      <c r="A42" s="522"/>
      <c r="B42" s="124" t="s">
        <v>24</v>
      </c>
      <c r="C42" s="155">
        <f>Gas_DataTraffic!N42</f>
        <v>597</v>
      </c>
      <c r="D42" s="73">
        <f t="shared" si="13"/>
        <v>955.2</v>
      </c>
      <c r="E42" s="79">
        <f t="shared" si="14"/>
        <v>5.306666666666667</v>
      </c>
      <c r="F42" s="73">
        <f t="shared" si="15"/>
        <v>1.3266666666666667</v>
      </c>
      <c r="G42" s="159">
        <f>C42+G41</f>
        <v>1784</v>
      </c>
      <c r="H42" s="147">
        <f t="shared" si="16"/>
        <v>2854.4</v>
      </c>
      <c r="I42" s="73">
        <f t="shared" si="17"/>
        <v>15.857777777777779</v>
      </c>
      <c r="J42" s="79">
        <f t="shared" si="18"/>
        <v>3.9644444444444447</v>
      </c>
    </row>
    <row r="43" spans="1:10" ht="15">
      <c r="A43" s="522"/>
      <c r="B43" s="124" t="s">
        <v>104</v>
      </c>
      <c r="C43" s="155">
        <f>Gas_DataTraffic!N43</f>
        <v>722</v>
      </c>
      <c r="D43" s="73">
        <f t="shared" si="13"/>
        <v>1155.2</v>
      </c>
      <c r="E43" s="79">
        <f t="shared" si="14"/>
        <v>6.417777777777777</v>
      </c>
      <c r="F43" s="73">
        <f t="shared" si="15"/>
        <v>1.6044444444444443</v>
      </c>
      <c r="G43" s="159">
        <f>C43+G42</f>
        <v>2506</v>
      </c>
      <c r="H43" s="147">
        <f t="shared" si="16"/>
        <v>4009.6</v>
      </c>
      <c r="I43" s="73">
        <f t="shared" si="17"/>
        <v>22.275555555555556</v>
      </c>
      <c r="J43" s="79">
        <f t="shared" si="18"/>
        <v>5.568888888888889</v>
      </c>
    </row>
    <row r="44" spans="1:10" ht="21.75" thickBot="1">
      <c r="A44" s="523"/>
      <c r="B44" s="125" t="s">
        <v>31</v>
      </c>
      <c r="C44" s="156">
        <f>Gas_DataTraffic!N44</f>
        <v>597</v>
      </c>
      <c r="D44" s="75">
        <f t="shared" si="13"/>
        <v>955.2</v>
      </c>
      <c r="E44" s="85">
        <f t="shared" si="14"/>
        <v>5.306666666666667</v>
      </c>
      <c r="F44" s="75">
        <f t="shared" si="15"/>
        <v>1.3266666666666667</v>
      </c>
      <c r="G44" s="160">
        <f>C44+G43</f>
        <v>3103</v>
      </c>
      <c r="H44" s="148">
        <f t="shared" si="16"/>
        <v>4964.8</v>
      </c>
      <c r="I44" s="75">
        <f t="shared" si="17"/>
        <v>27.58222222222222</v>
      </c>
      <c r="J44" s="85">
        <f t="shared" si="18"/>
        <v>6.895555555555555</v>
      </c>
    </row>
    <row r="45" spans="1:10" ht="15">
      <c r="A45" s="522" t="s">
        <v>86</v>
      </c>
      <c r="B45" s="127" t="s">
        <v>0</v>
      </c>
      <c r="C45" s="154">
        <f>Gas_DataTraffic!N45</f>
        <v>597</v>
      </c>
      <c r="D45" s="71">
        <f t="shared" si="13"/>
        <v>955.2</v>
      </c>
      <c r="E45" s="77">
        <f t="shared" si="14"/>
        <v>5.306666666666667</v>
      </c>
      <c r="F45" s="71">
        <f t="shared" si="15"/>
        <v>1.3266666666666667</v>
      </c>
      <c r="G45" s="158">
        <f>C45</f>
        <v>597</v>
      </c>
      <c r="H45" s="146">
        <f t="shared" si="16"/>
        <v>955.2</v>
      </c>
      <c r="I45" s="71">
        <f t="shared" si="17"/>
        <v>5.306666666666667</v>
      </c>
      <c r="J45" s="77">
        <f t="shared" si="18"/>
        <v>1.3266666666666667</v>
      </c>
    </row>
    <row r="46" spans="1:10" ht="15.75" thickBot="1">
      <c r="A46" s="523"/>
      <c r="B46" s="125" t="s">
        <v>25</v>
      </c>
      <c r="C46" s="156">
        <f>Gas_DataTraffic!N46</f>
        <v>590</v>
      </c>
      <c r="D46" s="75">
        <f t="shared" si="13"/>
        <v>944</v>
      </c>
      <c r="E46" s="85">
        <f t="shared" si="14"/>
        <v>5.2444444444444445</v>
      </c>
      <c r="F46" s="75">
        <f t="shared" si="15"/>
        <v>1.3111111111111111</v>
      </c>
      <c r="G46" s="160">
        <f>C46+G45</f>
        <v>1187</v>
      </c>
      <c r="H46" s="148">
        <f t="shared" si="16"/>
        <v>1899.2</v>
      </c>
      <c r="I46" s="75">
        <f t="shared" si="17"/>
        <v>10.551111111111112</v>
      </c>
      <c r="J46" s="85">
        <f t="shared" si="18"/>
        <v>2.637777777777778</v>
      </c>
    </row>
    <row r="47" spans="1:10" ht="12" customHeight="1" thickBot="1">
      <c r="A47" s="489" t="s">
        <v>170</v>
      </c>
      <c r="B47" s="490"/>
      <c r="C47" s="490"/>
      <c r="D47" s="490"/>
      <c r="E47" s="490"/>
      <c r="F47" s="490"/>
      <c r="G47" s="490"/>
      <c r="H47" s="490"/>
      <c r="I47" s="490"/>
      <c r="J47" s="517"/>
    </row>
    <row r="48" spans="1:10" ht="21">
      <c r="A48" s="522" t="s">
        <v>135</v>
      </c>
      <c r="B48" s="122" t="s">
        <v>147</v>
      </c>
      <c r="C48" s="149">
        <f>Gas_DataTraffic!N48</f>
        <v>597</v>
      </c>
      <c r="D48" s="71">
        <f>C48*8/$D$4</f>
        <v>955.2</v>
      </c>
      <c r="E48" s="71">
        <f>C48*8/$E$4</f>
        <v>5.306666666666667</v>
      </c>
      <c r="F48" s="71">
        <f>C48*8/$F$4</f>
        <v>1.3266666666666667</v>
      </c>
      <c r="G48" s="149">
        <f>C48+G47</f>
        <v>597</v>
      </c>
      <c r="H48" s="71">
        <f>G48*8/$D$4</f>
        <v>955.2</v>
      </c>
      <c r="I48" s="71">
        <f>G48*8/$E$4</f>
        <v>5.306666666666667</v>
      </c>
      <c r="J48" s="71">
        <f>G48*8/$F$4</f>
        <v>1.3266666666666667</v>
      </c>
    </row>
    <row r="49" spans="1:10" ht="15.75" thickBot="1">
      <c r="A49" s="523"/>
      <c r="B49" s="125" t="s">
        <v>148</v>
      </c>
      <c r="C49" s="153">
        <f>Gas_DataTraffic!N49</f>
        <v>597</v>
      </c>
      <c r="D49" s="75">
        <f>C49*8/$D$4</f>
        <v>955.2</v>
      </c>
      <c r="E49" s="75">
        <f>C49*8/$E$4</f>
        <v>5.306666666666667</v>
      </c>
      <c r="F49" s="75">
        <f>C49*8/$F$4</f>
        <v>1.3266666666666667</v>
      </c>
      <c r="G49" s="157">
        <f>C49+G48</f>
        <v>1194</v>
      </c>
      <c r="H49" s="75">
        <f>G49*8/$D$4</f>
        <v>1910.4</v>
      </c>
      <c r="I49" s="75">
        <f>G49*8/$E$4</f>
        <v>10.613333333333333</v>
      </c>
      <c r="J49" s="75">
        <f>G49*8/$F$4</f>
        <v>2.6533333333333333</v>
      </c>
    </row>
    <row r="50" spans="1:10" ht="12.75" customHeight="1" thickBot="1">
      <c r="A50" s="491" t="s">
        <v>36</v>
      </c>
      <c r="B50" s="492"/>
      <c r="C50" s="492"/>
      <c r="D50" s="492"/>
      <c r="E50" s="492"/>
      <c r="F50" s="492"/>
      <c r="G50" s="492"/>
      <c r="H50" s="492"/>
      <c r="I50" s="492"/>
      <c r="J50" s="518"/>
    </row>
    <row r="51" spans="1:10" ht="15">
      <c r="A51" s="521" t="s">
        <v>134</v>
      </c>
      <c r="B51" s="130" t="s">
        <v>0</v>
      </c>
      <c r="C51" s="154">
        <f>Gas_DataTraffic!N51</f>
        <v>597</v>
      </c>
      <c r="D51" s="71">
        <f>C51*8/$D$4</f>
        <v>955.2</v>
      </c>
      <c r="E51" s="77">
        <f>C51*8/$E$4</f>
        <v>5.306666666666667</v>
      </c>
      <c r="F51" s="71">
        <f>C51*8/$F$4</f>
        <v>1.3266666666666667</v>
      </c>
      <c r="G51" s="158">
        <f>C51</f>
        <v>597</v>
      </c>
      <c r="H51" s="146">
        <f>G51*8/$D$4</f>
        <v>955.2</v>
      </c>
      <c r="I51" s="71">
        <f>G51*8/$E$4</f>
        <v>5.306666666666667</v>
      </c>
      <c r="J51" s="77">
        <f>G51*8/$F$4</f>
        <v>1.3266666666666667</v>
      </c>
    </row>
    <row r="52" spans="1:10" ht="15">
      <c r="A52" s="522"/>
      <c r="B52" s="124" t="s">
        <v>25</v>
      </c>
      <c r="C52" s="155">
        <f>Gas_DataTraffic!N52</f>
        <v>590</v>
      </c>
      <c r="D52" s="73">
        <f>C52*8/$D$4</f>
        <v>944</v>
      </c>
      <c r="E52" s="79">
        <f>C52*8/$E$4</f>
        <v>5.2444444444444445</v>
      </c>
      <c r="F52" s="73">
        <f>C52*8/$F$4</f>
        <v>1.3111111111111111</v>
      </c>
      <c r="G52" s="159">
        <f>C52+G51</f>
        <v>1187</v>
      </c>
      <c r="H52" s="147">
        <f>G52*8/$D$4</f>
        <v>1899.2</v>
      </c>
      <c r="I52" s="73">
        <f>G52*8/$E$4</f>
        <v>10.551111111111112</v>
      </c>
      <c r="J52" s="79">
        <f>G52*8/$F$4</f>
        <v>2.637777777777778</v>
      </c>
    </row>
    <row r="53" spans="1:10" ht="15">
      <c r="A53" s="522"/>
      <c r="B53" s="124" t="s">
        <v>24</v>
      </c>
      <c r="C53" s="155">
        <f>Gas_DataTraffic!N53</f>
        <v>597</v>
      </c>
      <c r="D53" s="73">
        <f>C53*8/$D$4</f>
        <v>955.2</v>
      </c>
      <c r="E53" s="79">
        <f>C53*8/$E$4</f>
        <v>5.306666666666667</v>
      </c>
      <c r="F53" s="73">
        <f>C53*8/$F$4</f>
        <v>1.3266666666666667</v>
      </c>
      <c r="G53" s="159">
        <f>C53+G52</f>
        <v>1784</v>
      </c>
      <c r="H53" s="147">
        <f>G53*8/$D$4</f>
        <v>2854.4</v>
      </c>
      <c r="I53" s="73">
        <f>G53*8/$E$4</f>
        <v>15.857777777777779</v>
      </c>
      <c r="J53" s="79">
        <f>G53*8/$F$4</f>
        <v>3.9644444444444447</v>
      </c>
    </row>
    <row r="54" spans="1:10" ht="15">
      <c r="A54" s="522"/>
      <c r="B54" s="124" t="s">
        <v>104</v>
      </c>
      <c r="C54" s="155">
        <f>Gas_DataTraffic!N54</f>
        <v>722</v>
      </c>
      <c r="D54" s="73">
        <f>C54*8/$D$4</f>
        <v>1155.2</v>
      </c>
      <c r="E54" s="79">
        <f>C54*8/$E$4</f>
        <v>6.417777777777777</v>
      </c>
      <c r="F54" s="73">
        <f>C54*8/$F$4</f>
        <v>1.6044444444444443</v>
      </c>
      <c r="G54" s="159">
        <f>C54+G53</f>
        <v>2506</v>
      </c>
      <c r="H54" s="147">
        <f>G54*8/$D$4</f>
        <v>4009.6</v>
      </c>
      <c r="I54" s="73">
        <f>G54*8/$E$4</f>
        <v>22.275555555555556</v>
      </c>
      <c r="J54" s="79">
        <f>G54*8/$F$4</f>
        <v>5.568888888888889</v>
      </c>
    </row>
    <row r="55" spans="1:10" ht="21.75" thickBot="1">
      <c r="A55" s="523"/>
      <c r="B55" s="125" t="s">
        <v>31</v>
      </c>
      <c r="C55" s="156">
        <f>Gas_DataTraffic!N55</f>
        <v>597</v>
      </c>
      <c r="D55" s="75">
        <f>C55*8/$D$4</f>
        <v>955.2</v>
      </c>
      <c r="E55" s="85">
        <f>C55*8/$E$4</f>
        <v>5.306666666666667</v>
      </c>
      <c r="F55" s="75">
        <f>C55*8/$F$4</f>
        <v>1.3266666666666667</v>
      </c>
      <c r="G55" s="160">
        <f>C55+G54</f>
        <v>3103</v>
      </c>
      <c r="H55" s="148">
        <f>G55*8/$D$4</f>
        <v>4964.8</v>
      </c>
      <c r="I55" s="75">
        <f>G55*8/$E$4</f>
        <v>27.58222222222222</v>
      </c>
      <c r="J55" s="85">
        <f>G55*8/$F$4</f>
        <v>6.895555555555555</v>
      </c>
    </row>
    <row r="56" spans="1:10" ht="12" customHeight="1" thickBot="1">
      <c r="A56" s="499" t="s">
        <v>180</v>
      </c>
      <c r="B56" s="500"/>
      <c r="C56" s="500"/>
      <c r="D56" s="500"/>
      <c r="E56" s="500"/>
      <c r="F56" s="500"/>
      <c r="G56" s="500"/>
      <c r="H56" s="500"/>
      <c r="I56" s="500"/>
      <c r="J56" s="540"/>
    </row>
    <row r="57" spans="1:10" ht="16.5" customHeight="1">
      <c r="A57" s="69"/>
      <c r="B57" s="122" t="s">
        <v>129</v>
      </c>
      <c r="C57" s="161">
        <f>Gas_DataTraffic!N57</f>
        <v>580</v>
      </c>
      <c r="D57" s="94">
        <f>C57*8/$D$4</f>
        <v>928</v>
      </c>
      <c r="E57" s="94">
        <f>C57*8/$E$4</f>
        <v>5.155555555555556</v>
      </c>
      <c r="F57" s="94">
        <f>C57*8/$F$4</f>
        <v>1.288888888888889</v>
      </c>
      <c r="G57" s="149">
        <f>C57</f>
        <v>580</v>
      </c>
      <c r="H57" s="94">
        <f>G57*8/$D$4</f>
        <v>928</v>
      </c>
      <c r="I57" s="94">
        <f>G57*8/$E$4</f>
        <v>5.155555555555556</v>
      </c>
      <c r="J57" s="94">
        <f>G57*8/$F$4</f>
        <v>1.288888888888889</v>
      </c>
    </row>
    <row r="58" spans="1:10" ht="18.75" customHeight="1" thickBot="1">
      <c r="A58" s="69"/>
      <c r="B58" s="124" t="s">
        <v>130</v>
      </c>
      <c r="C58" s="405">
        <f>Gas_DataTraffic!N58</f>
        <v>597</v>
      </c>
      <c r="D58" s="75">
        <f>C58*8/$D$4</f>
        <v>955.2</v>
      </c>
      <c r="E58" s="75">
        <f>C58*8/$E$4</f>
        <v>5.306666666666667</v>
      </c>
      <c r="F58" s="144">
        <f>C58*8/$F$4</f>
        <v>1.3266666666666667</v>
      </c>
      <c r="G58" s="157">
        <f>C58+G57</f>
        <v>1177</v>
      </c>
      <c r="H58" s="75">
        <f>G58*8/$D$4</f>
        <v>1883.2</v>
      </c>
      <c r="I58" s="75">
        <f>G58*8/$E$4</f>
        <v>10.462222222222222</v>
      </c>
      <c r="J58" s="144">
        <f>G58*8/$F$4</f>
        <v>2.6155555555555554</v>
      </c>
    </row>
    <row r="59" spans="1:10" ht="24.75" customHeight="1">
      <c r="A59" s="282" t="s">
        <v>354</v>
      </c>
      <c r="B59" s="132" t="s">
        <v>129</v>
      </c>
      <c r="C59" s="161">
        <f>Gas_DataTraffic!N59</f>
        <v>580</v>
      </c>
      <c r="D59" s="94">
        <f>C59*8/$D$4</f>
        <v>928</v>
      </c>
      <c r="E59" s="94">
        <f>C59*8/$E$4</f>
        <v>5.155555555555556</v>
      </c>
      <c r="F59" s="94">
        <f>C59*8/$F$4</f>
        <v>1.288888888888889</v>
      </c>
      <c r="G59" s="149">
        <f>C59</f>
        <v>580</v>
      </c>
      <c r="H59" s="94">
        <f>G59*8/$D$4</f>
        <v>928</v>
      </c>
      <c r="I59" s="94">
        <f>G59*8/$E$4</f>
        <v>5.155555555555556</v>
      </c>
      <c r="J59" s="94">
        <f>G59*8/$F$4</f>
        <v>1.288888888888889</v>
      </c>
    </row>
    <row r="60" spans="1:10" ht="18.75" customHeight="1" thickBot="1">
      <c r="A60" s="84"/>
      <c r="B60" s="125" t="s">
        <v>130</v>
      </c>
      <c r="C60" s="162">
        <f>Gas_DataTraffic!N60</f>
        <v>597</v>
      </c>
      <c r="D60" s="75">
        <f>C60*8/$D$4</f>
        <v>955.2</v>
      </c>
      <c r="E60" s="75">
        <f>C60*8/$E$4</f>
        <v>5.306666666666667</v>
      </c>
      <c r="F60" s="144">
        <f>C60*8/$F$4</f>
        <v>1.3266666666666667</v>
      </c>
      <c r="G60" s="157">
        <f>C60+G59</f>
        <v>1177</v>
      </c>
      <c r="H60" s="75">
        <f>G60*8/$D$4</f>
        <v>1883.2</v>
      </c>
      <c r="I60" s="75">
        <f>G60*8/$E$4</f>
        <v>10.462222222222222</v>
      </c>
      <c r="J60" s="144">
        <f>G60*8/$F$4</f>
        <v>2.6155555555555554</v>
      </c>
    </row>
    <row r="61" spans="1:10" ht="12.75" customHeight="1" thickBot="1">
      <c r="A61" s="491" t="s">
        <v>36</v>
      </c>
      <c r="B61" s="492"/>
      <c r="C61" s="492"/>
      <c r="D61" s="492"/>
      <c r="E61" s="492"/>
      <c r="F61" s="492"/>
      <c r="G61" s="492"/>
      <c r="H61" s="492"/>
      <c r="I61" s="492"/>
      <c r="J61" s="518"/>
    </row>
    <row r="62" spans="1:10" ht="15" customHeight="1">
      <c r="A62" s="486" t="s">
        <v>358</v>
      </c>
      <c r="B62" s="130" t="s">
        <v>0</v>
      </c>
      <c r="C62" s="154">
        <f>Gas_DataTraffic!N62</f>
        <v>597</v>
      </c>
      <c r="D62" s="71">
        <f>C62*8/$D$4</f>
        <v>955.2</v>
      </c>
      <c r="E62" s="77">
        <f>C62*8/$E$4</f>
        <v>5.306666666666667</v>
      </c>
      <c r="F62" s="71">
        <f>C62*8/$F$4</f>
        <v>1.3266666666666667</v>
      </c>
      <c r="G62" s="158">
        <f>C62</f>
        <v>597</v>
      </c>
      <c r="H62" s="146">
        <f aca="true" t="shared" si="19" ref="H62:H69">G62*8/$D$4</f>
        <v>955.2</v>
      </c>
      <c r="I62" s="71">
        <f aca="true" t="shared" si="20" ref="I62:I69">G62*8/$E$4</f>
        <v>5.306666666666667</v>
      </c>
      <c r="J62" s="77">
        <f aca="true" t="shared" si="21" ref="J62:J69">G62*8/$F$4</f>
        <v>1.3266666666666667</v>
      </c>
    </row>
    <row r="63" spans="1:10" ht="15">
      <c r="A63" s="487"/>
      <c r="B63" s="124" t="s">
        <v>25</v>
      </c>
      <c r="C63" s="155">
        <f>Gas_DataTraffic!N63</f>
        <v>590</v>
      </c>
      <c r="D63" s="73">
        <f>C63*8/$D$4</f>
        <v>944</v>
      </c>
      <c r="E63" s="79">
        <f>C63*8/$E$4</f>
        <v>5.2444444444444445</v>
      </c>
      <c r="F63" s="73">
        <f>C63*8/$F$4</f>
        <v>1.3111111111111111</v>
      </c>
      <c r="G63" s="159">
        <f>C63+G62</f>
        <v>1187</v>
      </c>
      <c r="H63" s="147">
        <f t="shared" si="19"/>
        <v>1899.2</v>
      </c>
      <c r="I63" s="73">
        <f t="shared" si="20"/>
        <v>10.551111111111112</v>
      </c>
      <c r="J63" s="79">
        <f t="shared" si="21"/>
        <v>2.637777777777778</v>
      </c>
    </row>
    <row r="64" spans="1:10" ht="26.25" customHeight="1">
      <c r="A64" s="487"/>
      <c r="B64" s="124" t="s">
        <v>359</v>
      </c>
      <c r="C64" s="155">
        <f>Gas_DataTraffic!N64</f>
        <v>580</v>
      </c>
      <c r="D64" s="73">
        <f>C64*8/$D$4</f>
        <v>928</v>
      </c>
      <c r="E64" s="79">
        <f>C64*8/$E$4</f>
        <v>5.155555555555556</v>
      </c>
      <c r="F64" s="73">
        <f>C64*8/$F$4</f>
        <v>1.288888888888889</v>
      </c>
      <c r="G64" s="159">
        <f>C64+G63</f>
        <v>1767</v>
      </c>
      <c r="H64" s="147">
        <f t="shared" si="19"/>
        <v>2827.2</v>
      </c>
      <c r="I64" s="73">
        <f t="shared" si="20"/>
        <v>15.706666666666667</v>
      </c>
      <c r="J64" s="79">
        <f t="shared" si="21"/>
        <v>3.9266666666666667</v>
      </c>
    </row>
    <row r="65" spans="1:10" ht="15.75" thickBot="1">
      <c r="A65" s="487"/>
      <c r="B65" s="124" t="s">
        <v>130</v>
      </c>
      <c r="C65" s="156">
        <f>Gas_DataTraffic!N65</f>
        <v>597</v>
      </c>
      <c r="D65" s="75">
        <f>C65*8/$D$4</f>
        <v>955.2</v>
      </c>
      <c r="E65" s="85">
        <f>C65*8/$E$4</f>
        <v>5.306666666666667</v>
      </c>
      <c r="F65" s="75">
        <f>C65*8/$F$4</f>
        <v>1.3266666666666667</v>
      </c>
      <c r="G65" s="160">
        <f>C65+G64</f>
        <v>2364</v>
      </c>
      <c r="H65" s="148">
        <f t="shared" si="19"/>
        <v>3782.4</v>
      </c>
      <c r="I65" s="75">
        <f t="shared" si="20"/>
        <v>21.013333333333332</v>
      </c>
      <c r="J65" s="85">
        <f t="shared" si="21"/>
        <v>5.253333333333333</v>
      </c>
    </row>
    <row r="66" spans="1:10" ht="12" customHeight="1" thickBot="1">
      <c r="A66" s="499" t="s">
        <v>245</v>
      </c>
      <c r="B66" s="500"/>
      <c r="C66" s="500"/>
      <c r="D66" s="500"/>
      <c r="E66" s="500"/>
      <c r="F66" s="500"/>
      <c r="G66" s="500"/>
      <c r="H66" s="500"/>
      <c r="I66" s="500"/>
      <c r="J66" s="540"/>
    </row>
    <row r="67" spans="1:10" ht="26.25" customHeight="1" thickBot="1">
      <c r="A67" s="69"/>
      <c r="B67" s="122" t="s">
        <v>247</v>
      </c>
      <c r="C67" s="161">
        <f>Gas_DataTraffic!N67</f>
        <v>597</v>
      </c>
      <c r="D67" s="94">
        <f>C67*8/$D$4</f>
        <v>955.2</v>
      </c>
      <c r="E67" s="94">
        <f>C67*8/$E$4</f>
        <v>5.306666666666667</v>
      </c>
      <c r="F67" s="94">
        <f>C67*8/$F$4</f>
        <v>1.3266666666666667</v>
      </c>
      <c r="G67" s="149">
        <f>C67</f>
        <v>597</v>
      </c>
      <c r="H67" s="94">
        <f>G67*8/$D$4</f>
        <v>955.2</v>
      </c>
      <c r="I67" s="94">
        <f>G67*8/$E$4</f>
        <v>5.306666666666667</v>
      </c>
      <c r="J67" s="94">
        <f>G67*8/$F$4</f>
        <v>1.3266666666666667</v>
      </c>
    </row>
    <row r="68" spans="1:10" ht="45.75" thickBot="1">
      <c r="A68" s="101" t="s">
        <v>120</v>
      </c>
      <c r="B68" s="183"/>
      <c r="C68" s="108"/>
      <c r="D68" s="108"/>
      <c r="E68" s="108"/>
      <c r="F68" s="108"/>
      <c r="G68" s="108">
        <f>Gas_DataTraffic!O68</f>
        <v>361170</v>
      </c>
      <c r="H68" s="108">
        <f t="shared" si="19"/>
        <v>577872</v>
      </c>
      <c r="I68" s="108">
        <f t="shared" si="20"/>
        <v>3210.4</v>
      </c>
      <c r="J68" s="108">
        <f t="shared" si="21"/>
        <v>802.6</v>
      </c>
    </row>
    <row r="69" spans="1:10" ht="45.75" thickBot="1">
      <c r="A69" s="103" t="s">
        <v>121</v>
      </c>
      <c r="B69" s="184"/>
      <c r="C69" s="109"/>
      <c r="D69" s="109"/>
      <c r="E69" s="109"/>
      <c r="F69" s="109"/>
      <c r="G69" s="109">
        <f>Gas_DataTraffic!O69</f>
        <v>382620</v>
      </c>
      <c r="H69" s="108">
        <f t="shared" si="19"/>
        <v>612192</v>
      </c>
      <c r="I69" s="108">
        <f t="shared" si="20"/>
        <v>3401.0666666666666</v>
      </c>
      <c r="J69" s="108">
        <f t="shared" si="21"/>
        <v>850.2666666666667</v>
      </c>
    </row>
  </sheetData>
  <sheetProtection/>
  <mergeCells count="27">
    <mergeCell ref="D2:F2"/>
    <mergeCell ref="H2:J2"/>
    <mergeCell ref="A39:J39"/>
    <mergeCell ref="A40:A44"/>
    <mergeCell ref="A10:A14"/>
    <mergeCell ref="A15:A21"/>
    <mergeCell ref="A22:J22"/>
    <mergeCell ref="A4:B4"/>
    <mergeCell ref="A56:J56"/>
    <mergeCell ref="A61:J61"/>
    <mergeCell ref="A6:A7"/>
    <mergeCell ref="A62:A65"/>
    <mergeCell ref="A27:J27"/>
    <mergeCell ref="A30:A34"/>
    <mergeCell ref="A47:J47"/>
    <mergeCell ref="A51:A55"/>
    <mergeCell ref="A45:A46"/>
    <mergeCell ref="A66:J66"/>
    <mergeCell ref="A2:C2"/>
    <mergeCell ref="A5:J5"/>
    <mergeCell ref="A48:A49"/>
    <mergeCell ref="A28:A29"/>
    <mergeCell ref="A35:J35"/>
    <mergeCell ref="A36:A38"/>
    <mergeCell ref="A9:J9"/>
    <mergeCell ref="A50:J50"/>
    <mergeCell ref="A23:A26"/>
  </mergeCells>
  <printOptions/>
  <pageMargins left="0.7" right="0.7" top="0.75" bottom="0.75" header="0.3" footer="0.3"/>
  <pageSetup fitToHeight="3"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T249"/>
  <sheetViews>
    <sheetView showGridLines="0" view="pageBreakPreview" zoomScale="90" zoomScaleSheetLayoutView="90" workbookViewId="0" topLeftCell="A1">
      <pane xSplit="2" ySplit="5" topLeftCell="D73" activePane="bottomRight" state="frozen"/>
      <selection pane="topLeft" activeCell="A1" sqref="A1"/>
      <selection pane="topRight" activeCell="C1" sqref="C1"/>
      <selection pane="bottomLeft" activeCell="A6" sqref="A6"/>
      <selection pane="bottomRight" activeCell="B80" sqref="B80"/>
    </sheetView>
  </sheetViews>
  <sheetFormatPr defaultColWidth="9.140625" defaultRowHeight="15"/>
  <cols>
    <col min="1" max="1" width="17.00390625" style="1" customWidth="1"/>
    <col min="2" max="2" width="20.8515625" style="0" customWidth="1"/>
    <col min="3" max="3" width="17.28125" style="0" customWidth="1"/>
    <col min="4" max="4" width="8.140625" style="0" customWidth="1"/>
    <col min="5" max="5" width="17.28125" style="0" customWidth="1"/>
    <col min="6" max="6" width="10.140625" style="0" customWidth="1"/>
    <col min="7" max="7" width="10.00390625" style="0" customWidth="1"/>
    <col min="8" max="8" width="9.57421875" style="0" customWidth="1"/>
    <col min="9" max="9" width="10.140625" style="0" customWidth="1"/>
    <col min="10" max="10" width="10.421875" style="0" customWidth="1"/>
    <col min="11" max="11" width="9.57421875" style="0" customWidth="1"/>
    <col min="12" max="12" width="10.421875" style="0" customWidth="1"/>
    <col min="13" max="13" width="9.421875" style="0" customWidth="1"/>
    <col min="14" max="17" width="10.00390625" style="0" customWidth="1"/>
    <col min="18" max="18" width="10.57421875" style="0" customWidth="1"/>
    <col min="19" max="19" width="9.8515625" style="0" customWidth="1"/>
    <col min="20" max="20" width="10.140625" style="0" customWidth="1"/>
  </cols>
  <sheetData>
    <row r="1" spans="2:5" ht="15.75" customHeight="1" thickBot="1">
      <c r="B1" s="111"/>
      <c r="C1" s="111"/>
      <c r="D1" s="111"/>
      <c r="E1" s="111"/>
    </row>
    <row r="2" spans="1:20" ht="27.75" customHeight="1" thickBot="1">
      <c r="A2" s="547" t="s">
        <v>236</v>
      </c>
      <c r="B2" s="548"/>
      <c r="C2" s="549"/>
      <c r="D2" s="406"/>
      <c r="E2" s="451" t="s">
        <v>222</v>
      </c>
      <c r="F2" s="544" t="s">
        <v>235</v>
      </c>
      <c r="G2" s="545"/>
      <c r="H2" s="545"/>
      <c r="I2" s="545"/>
      <c r="J2" s="546"/>
      <c r="K2" s="546"/>
      <c r="L2" s="236"/>
      <c r="M2" s="120"/>
      <c r="N2" s="556" t="s">
        <v>228</v>
      </c>
      <c r="O2" s="546"/>
      <c r="P2" s="546"/>
      <c r="Q2" s="546"/>
      <c r="R2" s="546"/>
      <c r="S2" s="546"/>
      <c r="T2" s="557"/>
    </row>
    <row r="3" spans="1:20" ht="34.5" customHeight="1" thickBot="1">
      <c r="A3" s="100"/>
      <c r="B3" s="7" t="s">
        <v>16</v>
      </c>
      <c r="C3" s="4" t="s">
        <v>100</v>
      </c>
      <c r="D3" s="4"/>
      <c r="E3" s="12" t="s">
        <v>368</v>
      </c>
      <c r="F3" s="114" t="s">
        <v>226</v>
      </c>
      <c r="G3" s="4" t="s">
        <v>259</v>
      </c>
      <c r="H3" s="9" t="s">
        <v>260</v>
      </c>
      <c r="I3" s="4" t="s">
        <v>261</v>
      </c>
      <c r="J3" s="9" t="s">
        <v>257</v>
      </c>
      <c r="K3" s="10" t="s">
        <v>256</v>
      </c>
      <c r="L3" s="10" t="s">
        <v>262</v>
      </c>
      <c r="M3" s="9" t="s">
        <v>96</v>
      </c>
      <c r="N3" s="10" t="s">
        <v>227</v>
      </c>
      <c r="O3" s="4" t="s">
        <v>259</v>
      </c>
      <c r="P3" s="9" t="s">
        <v>260</v>
      </c>
      <c r="Q3" s="4" t="s">
        <v>261</v>
      </c>
      <c r="R3" s="9" t="s">
        <v>258</v>
      </c>
      <c r="S3" s="10" t="s">
        <v>256</v>
      </c>
      <c r="T3" s="10" t="s">
        <v>262</v>
      </c>
    </row>
    <row r="4" spans="1:20" ht="33" customHeight="1" thickBot="1">
      <c r="A4" s="503" t="s">
        <v>39</v>
      </c>
      <c r="B4" s="504"/>
      <c r="C4" s="14"/>
      <c r="D4" s="435"/>
      <c r="E4" s="434">
        <v>1000</v>
      </c>
      <c r="F4" s="234">
        <v>5</v>
      </c>
      <c r="G4" s="234">
        <v>30</v>
      </c>
      <c r="H4" s="234">
        <f>3*60</f>
        <v>180</v>
      </c>
      <c r="I4" s="234">
        <f>5*60</f>
        <v>300</v>
      </c>
      <c r="J4" s="234">
        <f>15*60</f>
        <v>900</v>
      </c>
      <c r="K4" s="235">
        <f>60*60</f>
        <v>3600</v>
      </c>
      <c r="L4" s="235">
        <f>12*60*60</f>
        <v>43200</v>
      </c>
      <c r="M4" s="178"/>
      <c r="N4" s="234">
        <f aca="true" t="shared" si="0" ref="N4:T4">F4</f>
        <v>5</v>
      </c>
      <c r="O4" s="234">
        <f t="shared" si="0"/>
        <v>30</v>
      </c>
      <c r="P4" s="234">
        <f t="shared" si="0"/>
        <v>180</v>
      </c>
      <c r="Q4" s="234">
        <f t="shared" si="0"/>
        <v>300</v>
      </c>
      <c r="R4" s="234">
        <f t="shared" si="0"/>
        <v>900</v>
      </c>
      <c r="S4" s="235">
        <f t="shared" si="0"/>
        <v>3600</v>
      </c>
      <c r="T4" s="235">
        <f t="shared" si="0"/>
        <v>43200</v>
      </c>
    </row>
    <row r="5" spans="1:12" s="352" customFormat="1" ht="12.75" customHeight="1" thickBot="1">
      <c r="A5" s="350" t="s">
        <v>171</v>
      </c>
      <c r="B5" s="351"/>
      <c r="C5" s="351"/>
      <c r="D5" s="351"/>
      <c r="E5" s="351"/>
      <c r="F5" s="351"/>
      <c r="G5" s="351"/>
      <c r="H5" s="351"/>
      <c r="I5" s="351"/>
      <c r="J5" s="351"/>
      <c r="K5" s="351"/>
      <c r="L5" s="351"/>
    </row>
    <row r="6" spans="1:20" ht="15" customHeight="1" thickBot="1">
      <c r="A6" s="486" t="s">
        <v>268</v>
      </c>
      <c r="B6" s="245" t="s">
        <v>250</v>
      </c>
      <c r="C6" s="243">
        <f>Electricity_DataTraffic!N6</f>
        <v>18236</v>
      </c>
      <c r="D6" s="202">
        <f aca="true" t="shared" si="1" ref="D6:D13">$E$4</f>
        <v>1000</v>
      </c>
      <c r="E6" s="243">
        <f aca="true" t="shared" si="2" ref="E6:E15">C6*D6</f>
        <v>18236000</v>
      </c>
      <c r="F6" s="71">
        <f>E6*8/$F$4</f>
        <v>29177600</v>
      </c>
      <c r="G6" s="71">
        <f>E6*8/$G$4</f>
        <v>4862933.333333333</v>
      </c>
      <c r="H6" s="71">
        <f>E6*8/$H$4</f>
        <v>810488.8888888889</v>
      </c>
      <c r="I6" s="71">
        <f>E6*8/$I$4</f>
        <v>486293.3333333333</v>
      </c>
      <c r="J6" s="71">
        <f>E6*8/$J$4</f>
        <v>162097.77777777778</v>
      </c>
      <c r="K6" s="71">
        <f>E6*8/$K$4</f>
        <v>40524.444444444445</v>
      </c>
      <c r="L6" s="71">
        <f>E6*8/$L$4</f>
        <v>3377.037037037037</v>
      </c>
      <c r="M6" s="243">
        <f>E6</f>
        <v>18236000</v>
      </c>
      <c r="N6" s="71">
        <f>M6*8/$N$4</f>
        <v>29177600</v>
      </c>
      <c r="O6" s="71">
        <f>M6*8/$O$4</f>
        <v>4862933.333333333</v>
      </c>
      <c r="P6" s="71">
        <f>M6*8/$P$4</f>
        <v>810488.8888888889</v>
      </c>
      <c r="Q6" s="71">
        <f>M6*8/$Q$4</f>
        <v>486293.3333333333</v>
      </c>
      <c r="R6" s="71">
        <f>M6*8/$R$4</f>
        <v>162097.77777777778</v>
      </c>
      <c r="S6" s="71">
        <f>M6*8/$S$4</f>
        <v>40524.444444444445</v>
      </c>
      <c r="T6" s="71">
        <f>M6*8/$T$4</f>
        <v>3377.037037037037</v>
      </c>
    </row>
    <row r="7" spans="1:20" ht="21" customHeight="1" thickBot="1">
      <c r="A7" s="507"/>
      <c r="B7" s="246" t="s">
        <v>251</v>
      </c>
      <c r="C7" s="244">
        <f>Electricity_DataTraffic!N7</f>
        <v>18236</v>
      </c>
      <c r="D7" s="204">
        <f t="shared" si="1"/>
        <v>1000</v>
      </c>
      <c r="E7" s="244">
        <f t="shared" si="2"/>
        <v>18236000</v>
      </c>
      <c r="F7" s="71">
        <f>E7*8/$F$4</f>
        <v>29177600</v>
      </c>
      <c r="G7" s="71">
        <f>E7*8/$G$4</f>
        <v>4862933.333333333</v>
      </c>
      <c r="H7" s="71">
        <f>E7*8/$H$4</f>
        <v>810488.8888888889</v>
      </c>
      <c r="I7" s="71">
        <f>E7*8/$I$4</f>
        <v>486293.3333333333</v>
      </c>
      <c r="J7" s="71">
        <f>E7*8/$J$4</f>
        <v>162097.77777777778</v>
      </c>
      <c r="K7" s="71">
        <f>E7*8/$K$4</f>
        <v>40524.444444444445</v>
      </c>
      <c r="L7" s="71">
        <f>E7*8/$L$4</f>
        <v>3377.037037037037</v>
      </c>
      <c r="M7" s="244">
        <f>M6+E7</f>
        <v>36472000</v>
      </c>
      <c r="N7" s="73">
        <f>M7*8/$N$4</f>
        <v>58355200</v>
      </c>
      <c r="O7" s="73">
        <f>M7*8/$O$4</f>
        <v>9725866.666666666</v>
      </c>
      <c r="P7" s="73">
        <f>M7*8/$P$4</f>
        <v>1620977.7777777778</v>
      </c>
      <c r="Q7" s="73">
        <f>M7*8/$Q$4</f>
        <v>972586.6666666666</v>
      </c>
      <c r="R7" s="73">
        <f>M7*8/$R$4</f>
        <v>324195.55555555556</v>
      </c>
      <c r="S7" s="73">
        <f>M7*8/$S$4</f>
        <v>81048.88888888889</v>
      </c>
      <c r="T7" s="73">
        <f>M7*8/$T$4</f>
        <v>6754.074074074074</v>
      </c>
    </row>
    <row r="8" spans="1:20" ht="12.75" customHeight="1" thickBot="1">
      <c r="A8" s="507"/>
      <c r="B8" s="246" t="s">
        <v>252</v>
      </c>
      <c r="C8" s="244">
        <f>Electricity_DataTraffic!N8</f>
        <v>18236</v>
      </c>
      <c r="D8" s="204">
        <f t="shared" si="1"/>
        <v>1000</v>
      </c>
      <c r="E8" s="244">
        <f t="shared" si="2"/>
        <v>18236000</v>
      </c>
      <c r="F8" s="71">
        <f aca="true" t="shared" si="3" ref="F8:F71">E8*8/$F$4</f>
        <v>29177600</v>
      </c>
      <c r="G8" s="71">
        <f aca="true" t="shared" si="4" ref="G8:G71">E8*8/$G$4</f>
        <v>4862933.333333333</v>
      </c>
      <c r="H8" s="71">
        <f aca="true" t="shared" si="5" ref="H8:H71">E8*8/$H$4</f>
        <v>810488.8888888889</v>
      </c>
      <c r="I8" s="71">
        <f aca="true" t="shared" si="6" ref="I8:I71">E8*8/$I$4</f>
        <v>486293.3333333333</v>
      </c>
      <c r="J8" s="71">
        <f aca="true" t="shared" si="7" ref="J8:J71">E8*8/$J$4</f>
        <v>162097.77777777778</v>
      </c>
      <c r="K8" s="71">
        <f aca="true" t="shared" si="8" ref="K8:K71">E8*8/$K$4</f>
        <v>40524.444444444445</v>
      </c>
      <c r="L8" s="71">
        <f aca="true" t="shared" si="9" ref="L8:L71">E8*8/$L$4</f>
        <v>3377.037037037037</v>
      </c>
      <c r="M8" s="244">
        <f aca="true" t="shared" si="10" ref="M8:M71">M7+E8</f>
        <v>54708000</v>
      </c>
      <c r="N8" s="73">
        <f aca="true" t="shared" si="11" ref="N8:N71">M8*8/$N$4</f>
        <v>87532800</v>
      </c>
      <c r="O8" s="73">
        <f aca="true" t="shared" si="12" ref="O8:O71">M8*8/$O$4</f>
        <v>14588800</v>
      </c>
      <c r="P8" s="73">
        <f aca="true" t="shared" si="13" ref="P8:P71">M8*8/$P$4</f>
        <v>2431466.6666666665</v>
      </c>
      <c r="Q8" s="73">
        <f aca="true" t="shared" si="14" ref="Q8:Q71">M8*8/$Q$4</f>
        <v>1458880</v>
      </c>
      <c r="R8" s="73">
        <f aca="true" t="shared" si="15" ref="R8:R71">M8*8/$R$4</f>
        <v>486293.3333333333</v>
      </c>
      <c r="S8" s="73">
        <f aca="true" t="shared" si="16" ref="S8:S71">M8*8/$S$4</f>
        <v>121573.33333333333</v>
      </c>
      <c r="T8" s="73">
        <f aca="true" t="shared" si="17" ref="T8:T71">M8*8/$T$4</f>
        <v>10131.111111111111</v>
      </c>
    </row>
    <row r="9" spans="1:20" ht="12.75" customHeight="1" thickBot="1">
      <c r="A9" s="507"/>
      <c r="B9" s="246" t="s">
        <v>253</v>
      </c>
      <c r="C9" s="244">
        <f>Electricity_DataTraffic!N9</f>
        <v>18236</v>
      </c>
      <c r="D9" s="204">
        <f t="shared" si="1"/>
        <v>1000</v>
      </c>
      <c r="E9" s="244">
        <f t="shared" si="2"/>
        <v>18236000</v>
      </c>
      <c r="F9" s="71">
        <f t="shared" si="3"/>
        <v>29177600</v>
      </c>
      <c r="G9" s="71">
        <f t="shared" si="4"/>
        <v>4862933.333333333</v>
      </c>
      <c r="H9" s="71">
        <f t="shared" si="5"/>
        <v>810488.8888888889</v>
      </c>
      <c r="I9" s="71">
        <f t="shared" si="6"/>
        <v>486293.3333333333</v>
      </c>
      <c r="J9" s="71">
        <f t="shared" si="7"/>
        <v>162097.77777777778</v>
      </c>
      <c r="K9" s="71">
        <f t="shared" si="8"/>
        <v>40524.444444444445</v>
      </c>
      <c r="L9" s="71">
        <f t="shared" si="9"/>
        <v>3377.037037037037</v>
      </c>
      <c r="M9" s="244">
        <f t="shared" si="10"/>
        <v>72944000</v>
      </c>
      <c r="N9" s="73">
        <f t="shared" si="11"/>
        <v>116710400</v>
      </c>
      <c r="O9" s="73">
        <f t="shared" si="12"/>
        <v>19451733.333333332</v>
      </c>
      <c r="P9" s="73">
        <f t="shared" si="13"/>
        <v>3241955.5555555555</v>
      </c>
      <c r="Q9" s="73">
        <f t="shared" si="14"/>
        <v>1945173.3333333333</v>
      </c>
      <c r="R9" s="73">
        <f t="shared" si="15"/>
        <v>648391.1111111111</v>
      </c>
      <c r="S9" s="73">
        <f t="shared" si="16"/>
        <v>162097.77777777778</v>
      </c>
      <c r="T9" s="73">
        <f t="shared" si="17"/>
        <v>13508.148148148148</v>
      </c>
    </row>
    <row r="10" spans="1:20" ht="25.5" customHeight="1" thickBot="1">
      <c r="A10" s="507"/>
      <c r="B10" s="246" t="s">
        <v>254</v>
      </c>
      <c r="C10" s="244">
        <f>Electricity_DataTraffic!N10</f>
        <v>18236</v>
      </c>
      <c r="D10" s="204">
        <f t="shared" si="1"/>
        <v>1000</v>
      </c>
      <c r="E10" s="244">
        <f t="shared" si="2"/>
        <v>18236000</v>
      </c>
      <c r="F10" s="71">
        <f t="shared" si="3"/>
        <v>29177600</v>
      </c>
      <c r="G10" s="71">
        <f t="shared" si="4"/>
        <v>4862933.333333333</v>
      </c>
      <c r="H10" s="71">
        <f t="shared" si="5"/>
        <v>810488.8888888889</v>
      </c>
      <c r="I10" s="71">
        <f t="shared" si="6"/>
        <v>486293.3333333333</v>
      </c>
      <c r="J10" s="71">
        <f t="shared" si="7"/>
        <v>162097.77777777778</v>
      </c>
      <c r="K10" s="71">
        <f t="shared" si="8"/>
        <v>40524.444444444445</v>
      </c>
      <c r="L10" s="71">
        <f t="shared" si="9"/>
        <v>3377.037037037037</v>
      </c>
      <c r="M10" s="244">
        <f t="shared" si="10"/>
        <v>91180000</v>
      </c>
      <c r="N10" s="73">
        <f t="shared" si="11"/>
        <v>145888000</v>
      </c>
      <c r="O10" s="73">
        <f t="shared" si="12"/>
        <v>24314666.666666668</v>
      </c>
      <c r="P10" s="73">
        <f t="shared" si="13"/>
        <v>4052444.4444444445</v>
      </c>
      <c r="Q10" s="73">
        <f t="shared" si="14"/>
        <v>2431466.6666666665</v>
      </c>
      <c r="R10" s="73">
        <f t="shared" si="15"/>
        <v>810488.8888888889</v>
      </c>
      <c r="S10" s="73">
        <f t="shared" si="16"/>
        <v>202622.22222222222</v>
      </c>
      <c r="T10" s="73">
        <f t="shared" si="17"/>
        <v>16885.185185185186</v>
      </c>
    </row>
    <row r="11" spans="1:20" ht="24" customHeight="1" thickBot="1">
      <c r="A11" s="507"/>
      <c r="B11" s="246" t="s">
        <v>255</v>
      </c>
      <c r="C11" s="244">
        <f>Electricity_DataTraffic!N11</f>
        <v>18236</v>
      </c>
      <c r="D11" s="204">
        <f t="shared" si="1"/>
        <v>1000</v>
      </c>
      <c r="E11" s="244">
        <f t="shared" si="2"/>
        <v>18236000</v>
      </c>
      <c r="F11" s="71">
        <f t="shared" si="3"/>
        <v>29177600</v>
      </c>
      <c r="G11" s="71">
        <f t="shared" si="4"/>
        <v>4862933.333333333</v>
      </c>
      <c r="H11" s="71">
        <f t="shared" si="5"/>
        <v>810488.8888888889</v>
      </c>
      <c r="I11" s="71">
        <f t="shared" si="6"/>
        <v>486293.3333333333</v>
      </c>
      <c r="J11" s="71">
        <f t="shared" si="7"/>
        <v>162097.77777777778</v>
      </c>
      <c r="K11" s="71">
        <f t="shared" si="8"/>
        <v>40524.444444444445</v>
      </c>
      <c r="L11" s="71">
        <f t="shared" si="9"/>
        <v>3377.037037037037</v>
      </c>
      <c r="M11" s="244">
        <f t="shared" si="10"/>
        <v>109416000</v>
      </c>
      <c r="N11" s="73">
        <f t="shared" si="11"/>
        <v>175065600</v>
      </c>
      <c r="O11" s="73">
        <f t="shared" si="12"/>
        <v>29177600</v>
      </c>
      <c r="P11" s="73">
        <f t="shared" si="13"/>
        <v>4862933.333333333</v>
      </c>
      <c r="Q11" s="73">
        <f t="shared" si="14"/>
        <v>2917760</v>
      </c>
      <c r="R11" s="73">
        <f t="shared" si="15"/>
        <v>972586.6666666666</v>
      </c>
      <c r="S11" s="73">
        <f t="shared" si="16"/>
        <v>243146.66666666666</v>
      </c>
      <c r="T11" s="73">
        <f t="shared" si="17"/>
        <v>20262.222222222223</v>
      </c>
    </row>
    <row r="12" spans="1:20" ht="15.75" thickBot="1">
      <c r="A12" s="507"/>
      <c r="B12" s="247" t="s">
        <v>19</v>
      </c>
      <c r="C12" s="244">
        <f>Electricity_DataTraffic!N12</f>
        <v>18236</v>
      </c>
      <c r="D12" s="204">
        <f t="shared" si="1"/>
        <v>1000</v>
      </c>
      <c r="E12" s="244">
        <f t="shared" si="2"/>
        <v>18236000</v>
      </c>
      <c r="F12" s="71">
        <f t="shared" si="3"/>
        <v>29177600</v>
      </c>
      <c r="G12" s="71">
        <f t="shared" si="4"/>
        <v>4862933.333333333</v>
      </c>
      <c r="H12" s="71">
        <f t="shared" si="5"/>
        <v>810488.8888888889</v>
      </c>
      <c r="I12" s="71">
        <f t="shared" si="6"/>
        <v>486293.3333333333</v>
      </c>
      <c r="J12" s="71">
        <f t="shared" si="7"/>
        <v>162097.77777777778</v>
      </c>
      <c r="K12" s="71">
        <f t="shared" si="8"/>
        <v>40524.444444444445</v>
      </c>
      <c r="L12" s="71">
        <f t="shared" si="9"/>
        <v>3377.037037037037</v>
      </c>
      <c r="M12" s="244">
        <f t="shared" si="10"/>
        <v>127652000</v>
      </c>
      <c r="N12" s="73">
        <f t="shared" si="11"/>
        <v>204243200</v>
      </c>
      <c r="O12" s="73">
        <f t="shared" si="12"/>
        <v>34040533.333333336</v>
      </c>
      <c r="P12" s="73">
        <f t="shared" si="13"/>
        <v>5673422.222222222</v>
      </c>
      <c r="Q12" s="73">
        <f t="shared" si="14"/>
        <v>3404053.3333333335</v>
      </c>
      <c r="R12" s="73">
        <f t="shared" si="15"/>
        <v>1134684.4444444445</v>
      </c>
      <c r="S12" s="73">
        <f t="shared" si="16"/>
        <v>283671.1111111111</v>
      </c>
      <c r="T12" s="73">
        <f t="shared" si="17"/>
        <v>23639.25925925926</v>
      </c>
    </row>
    <row r="13" spans="1:20" ht="15.75" thickBot="1">
      <c r="A13" s="507"/>
      <c r="B13" s="248" t="s">
        <v>51</v>
      </c>
      <c r="C13" s="251">
        <f>Electricity_DataTraffic!N13</f>
        <v>18236</v>
      </c>
      <c r="D13" s="205">
        <f t="shared" si="1"/>
        <v>1000</v>
      </c>
      <c r="E13" s="251">
        <f t="shared" si="2"/>
        <v>18236000</v>
      </c>
      <c r="F13" s="71">
        <f t="shared" si="3"/>
        <v>29177600</v>
      </c>
      <c r="G13" s="71">
        <f t="shared" si="4"/>
        <v>4862933.333333333</v>
      </c>
      <c r="H13" s="71">
        <f t="shared" si="5"/>
        <v>810488.8888888889</v>
      </c>
      <c r="I13" s="71">
        <f t="shared" si="6"/>
        <v>486293.3333333333</v>
      </c>
      <c r="J13" s="71">
        <f t="shared" si="7"/>
        <v>162097.77777777778</v>
      </c>
      <c r="K13" s="71">
        <f t="shared" si="8"/>
        <v>40524.444444444445</v>
      </c>
      <c r="L13" s="71">
        <f t="shared" si="9"/>
        <v>3377.037037037037</v>
      </c>
      <c r="M13" s="244">
        <f t="shared" si="10"/>
        <v>145888000</v>
      </c>
      <c r="N13" s="73">
        <f t="shared" si="11"/>
        <v>233420800</v>
      </c>
      <c r="O13" s="73">
        <f t="shared" si="12"/>
        <v>38903466.666666664</v>
      </c>
      <c r="P13" s="73">
        <f t="shared" si="13"/>
        <v>6483911.111111111</v>
      </c>
      <c r="Q13" s="73">
        <f t="shared" si="14"/>
        <v>3890346.6666666665</v>
      </c>
      <c r="R13" s="73">
        <f t="shared" si="15"/>
        <v>1296782.2222222222</v>
      </c>
      <c r="S13" s="73">
        <f t="shared" si="16"/>
        <v>324195.55555555556</v>
      </c>
      <c r="T13" s="73">
        <f t="shared" si="17"/>
        <v>27016.296296296296</v>
      </c>
    </row>
    <row r="14" spans="1:20" ht="15.75" thickBot="1">
      <c r="A14" s="262" t="s">
        <v>270</v>
      </c>
      <c r="B14" s="264" t="s">
        <v>272</v>
      </c>
      <c r="C14" s="408">
        <f>Electricity_DataTraffic!N14</f>
        <v>597</v>
      </c>
      <c r="D14" s="437">
        <f>E4</f>
        <v>1000</v>
      </c>
      <c r="E14" s="353">
        <f t="shared" si="2"/>
        <v>597000</v>
      </c>
      <c r="F14" s="78">
        <f t="shared" si="3"/>
        <v>955200</v>
      </c>
      <c r="G14" s="71">
        <f t="shared" si="4"/>
        <v>159200</v>
      </c>
      <c r="H14" s="71">
        <f t="shared" si="5"/>
        <v>26533.333333333332</v>
      </c>
      <c r="I14" s="71">
        <f t="shared" si="6"/>
        <v>15920</v>
      </c>
      <c r="J14" s="71">
        <f t="shared" si="7"/>
        <v>5306.666666666667</v>
      </c>
      <c r="K14" s="71">
        <f t="shared" si="8"/>
        <v>1326.6666666666667</v>
      </c>
      <c r="L14" s="71">
        <f t="shared" si="9"/>
        <v>110.55555555555556</v>
      </c>
      <c r="M14" s="244">
        <f t="shared" si="10"/>
        <v>146485000</v>
      </c>
      <c r="N14" s="73">
        <f t="shared" si="11"/>
        <v>234376000</v>
      </c>
      <c r="O14" s="73">
        <f t="shared" si="12"/>
        <v>39062666.666666664</v>
      </c>
      <c r="P14" s="73">
        <f t="shared" si="13"/>
        <v>6510444.444444444</v>
      </c>
      <c r="Q14" s="73">
        <f t="shared" si="14"/>
        <v>3906266.6666666665</v>
      </c>
      <c r="R14" s="73">
        <f t="shared" si="15"/>
        <v>1302088.888888889</v>
      </c>
      <c r="S14" s="73">
        <f t="shared" si="16"/>
        <v>325522.22222222225</v>
      </c>
      <c r="T14" s="73">
        <f t="shared" si="17"/>
        <v>27126.85185185185</v>
      </c>
    </row>
    <row r="15" spans="1:20" ht="57.75" customHeight="1" thickBot="1">
      <c r="A15" s="355" t="s">
        <v>269</v>
      </c>
      <c r="B15" s="266" t="s">
        <v>273</v>
      </c>
      <c r="C15" s="356">
        <f>Electricity_DataTraffic!N15</f>
        <v>40892</v>
      </c>
      <c r="D15" s="286">
        <f>$E$4</f>
        <v>1000</v>
      </c>
      <c r="E15" s="353">
        <f t="shared" si="2"/>
        <v>40892000</v>
      </c>
      <c r="F15" s="71">
        <f t="shared" si="3"/>
        <v>65427200</v>
      </c>
      <c r="G15" s="71">
        <f t="shared" si="4"/>
        <v>10904533.333333334</v>
      </c>
      <c r="H15" s="71">
        <f t="shared" si="5"/>
        <v>1817422.2222222222</v>
      </c>
      <c r="I15" s="71">
        <f t="shared" si="6"/>
        <v>1090453.3333333333</v>
      </c>
      <c r="J15" s="71">
        <f t="shared" si="7"/>
        <v>363484.44444444444</v>
      </c>
      <c r="K15" s="71">
        <f t="shared" si="8"/>
        <v>90871.11111111111</v>
      </c>
      <c r="L15" s="71">
        <f t="shared" si="9"/>
        <v>7572.592592592592</v>
      </c>
      <c r="M15" s="244">
        <f t="shared" si="10"/>
        <v>187377000</v>
      </c>
      <c r="N15" s="73">
        <f t="shared" si="11"/>
        <v>299803200</v>
      </c>
      <c r="O15" s="73">
        <f t="shared" si="12"/>
        <v>49967200</v>
      </c>
      <c r="P15" s="73">
        <f t="shared" si="13"/>
        <v>8327866.666666667</v>
      </c>
      <c r="Q15" s="73">
        <f t="shared" si="14"/>
        <v>4996720</v>
      </c>
      <c r="R15" s="73">
        <f t="shared" si="15"/>
        <v>1665573.3333333333</v>
      </c>
      <c r="S15" s="73">
        <f t="shared" si="16"/>
        <v>416393.3333333333</v>
      </c>
      <c r="T15" s="73">
        <f t="shared" si="17"/>
        <v>34699.444444444445</v>
      </c>
    </row>
    <row r="16" spans="1:20" s="349" customFormat="1" ht="12.75" customHeight="1" thickBot="1">
      <c r="A16" s="357" t="s">
        <v>36</v>
      </c>
      <c r="B16" s="358"/>
      <c r="C16" s="359"/>
      <c r="D16" s="359"/>
      <c r="E16" s="359"/>
      <c r="F16" s="407">
        <f>SUM(F6:F13)</f>
        <v>233420800</v>
      </c>
      <c r="G16" s="407">
        <f aca="true" t="shared" si="18" ref="G16:L16">SUM(G6:G13)</f>
        <v>38903466.666666664</v>
      </c>
      <c r="H16" s="407">
        <f t="shared" si="18"/>
        <v>6483911.111111111</v>
      </c>
      <c r="I16" s="407">
        <f t="shared" si="18"/>
        <v>3890346.666666667</v>
      </c>
      <c r="J16" s="407">
        <f t="shared" si="18"/>
        <v>1296782.2222222222</v>
      </c>
      <c r="K16" s="407">
        <f t="shared" si="18"/>
        <v>324195.55555555556</v>
      </c>
      <c r="L16" s="407">
        <f t="shared" si="18"/>
        <v>27016.296296296296</v>
      </c>
      <c r="M16" s="348"/>
      <c r="N16" s="348"/>
      <c r="O16" s="348"/>
      <c r="P16" s="348"/>
      <c r="Q16" s="348"/>
      <c r="R16" s="348"/>
      <c r="S16" s="348"/>
      <c r="T16" s="348"/>
    </row>
    <row r="17" spans="1:20" ht="20.25" customHeight="1" thickBot="1">
      <c r="A17" s="486" t="s">
        <v>264</v>
      </c>
      <c r="B17" s="37" t="s">
        <v>0</v>
      </c>
      <c r="C17" s="243">
        <f>Electricity_DataTraffic!N17</f>
        <v>597</v>
      </c>
      <c r="D17" s="202">
        <f>E4</f>
        <v>1000</v>
      </c>
      <c r="E17" s="243">
        <f aca="true" t="shared" si="19" ref="E17:E35">C17*D17</f>
        <v>597000</v>
      </c>
      <c r="F17" s="71">
        <f>(E12+E14)*8/F4</f>
        <v>30132800</v>
      </c>
      <c r="G17" s="71">
        <f t="shared" si="4"/>
        <v>159200</v>
      </c>
      <c r="H17" s="71">
        <f t="shared" si="5"/>
        <v>26533.333333333332</v>
      </c>
      <c r="I17" s="71">
        <f t="shared" si="6"/>
        <v>15920</v>
      </c>
      <c r="J17" s="71">
        <f t="shared" si="7"/>
        <v>5306.666666666667</v>
      </c>
      <c r="K17" s="71">
        <f t="shared" si="8"/>
        <v>1326.6666666666667</v>
      </c>
      <c r="L17" s="71">
        <f t="shared" si="9"/>
        <v>110.55555555555556</v>
      </c>
      <c r="M17" s="244">
        <f t="shared" si="10"/>
        <v>597000</v>
      </c>
      <c r="N17" s="73">
        <f t="shared" si="11"/>
        <v>955200</v>
      </c>
      <c r="O17" s="73">
        <f t="shared" si="12"/>
        <v>159200</v>
      </c>
      <c r="P17" s="73">
        <f t="shared" si="13"/>
        <v>26533.333333333332</v>
      </c>
      <c r="Q17" s="73">
        <f t="shared" si="14"/>
        <v>15920</v>
      </c>
      <c r="R17" s="73">
        <f t="shared" si="15"/>
        <v>5306.666666666667</v>
      </c>
      <c r="S17" s="73">
        <f t="shared" si="16"/>
        <v>1326.6666666666667</v>
      </c>
      <c r="T17" s="73">
        <f t="shared" si="17"/>
        <v>110.55555555555556</v>
      </c>
    </row>
    <row r="18" spans="1:20" ht="20.25" customHeight="1" thickBot="1">
      <c r="A18" s="487"/>
      <c r="B18" s="53" t="s">
        <v>25</v>
      </c>
      <c r="C18" s="251">
        <f>Electricity_DataTraffic!N18</f>
        <v>590</v>
      </c>
      <c r="D18" s="205">
        <f>E4</f>
        <v>1000</v>
      </c>
      <c r="E18" s="250">
        <f t="shared" si="19"/>
        <v>590000</v>
      </c>
      <c r="F18" s="71">
        <f t="shared" si="3"/>
        <v>944000</v>
      </c>
      <c r="G18" s="71">
        <f t="shared" si="4"/>
        <v>157333.33333333334</v>
      </c>
      <c r="H18" s="71">
        <f t="shared" si="5"/>
        <v>26222.222222222223</v>
      </c>
      <c r="I18" s="71">
        <f t="shared" si="6"/>
        <v>15733.333333333334</v>
      </c>
      <c r="J18" s="71">
        <f t="shared" si="7"/>
        <v>5244.444444444444</v>
      </c>
      <c r="K18" s="71">
        <f t="shared" si="8"/>
        <v>1311.111111111111</v>
      </c>
      <c r="L18" s="71">
        <f t="shared" si="9"/>
        <v>109.25925925925925</v>
      </c>
      <c r="M18" s="244">
        <f t="shared" si="10"/>
        <v>1187000</v>
      </c>
      <c r="N18" s="73">
        <f t="shared" si="11"/>
        <v>1899200</v>
      </c>
      <c r="O18" s="73">
        <f t="shared" si="12"/>
        <v>316533.3333333333</v>
      </c>
      <c r="P18" s="73">
        <f t="shared" si="13"/>
        <v>52755.555555555555</v>
      </c>
      <c r="Q18" s="73">
        <f t="shared" si="14"/>
        <v>31653.333333333332</v>
      </c>
      <c r="R18" s="73">
        <f t="shared" si="15"/>
        <v>10551.111111111111</v>
      </c>
      <c r="S18" s="73">
        <f t="shared" si="16"/>
        <v>2637.777777777778</v>
      </c>
      <c r="T18" s="73">
        <f t="shared" si="17"/>
        <v>219.8148148148148</v>
      </c>
    </row>
    <row r="19" spans="1:20" ht="15" customHeight="1" thickBot="1">
      <c r="A19" s="486" t="s">
        <v>265</v>
      </c>
      <c r="B19" s="37" t="s">
        <v>0</v>
      </c>
      <c r="C19" s="243">
        <f>Electricity_DataTraffic!N19</f>
        <v>597</v>
      </c>
      <c r="D19" s="202">
        <f>E4</f>
        <v>1000</v>
      </c>
      <c r="E19" s="243">
        <f t="shared" si="19"/>
        <v>597000</v>
      </c>
      <c r="F19" s="71">
        <f t="shared" si="3"/>
        <v>955200</v>
      </c>
      <c r="G19" s="71">
        <f t="shared" si="4"/>
        <v>159200</v>
      </c>
      <c r="H19" s="71">
        <f t="shared" si="5"/>
        <v>26533.333333333332</v>
      </c>
      <c r="I19" s="71">
        <f t="shared" si="6"/>
        <v>15920</v>
      </c>
      <c r="J19" s="71">
        <f t="shared" si="7"/>
        <v>5306.666666666667</v>
      </c>
      <c r="K19" s="71">
        <f t="shared" si="8"/>
        <v>1326.6666666666667</v>
      </c>
      <c r="L19" s="71">
        <f t="shared" si="9"/>
        <v>110.55555555555556</v>
      </c>
      <c r="M19" s="244">
        <f>E19</f>
        <v>597000</v>
      </c>
      <c r="N19" s="73">
        <f t="shared" si="11"/>
        <v>955200</v>
      </c>
      <c r="O19" s="73">
        <f t="shared" si="12"/>
        <v>159200</v>
      </c>
      <c r="P19" s="73">
        <f t="shared" si="13"/>
        <v>26533.333333333332</v>
      </c>
      <c r="Q19" s="73">
        <f t="shared" si="14"/>
        <v>15920</v>
      </c>
      <c r="R19" s="73">
        <f t="shared" si="15"/>
        <v>5306.666666666667</v>
      </c>
      <c r="S19" s="73">
        <f t="shared" si="16"/>
        <v>1326.6666666666667</v>
      </c>
      <c r="T19" s="73">
        <f t="shared" si="17"/>
        <v>110.55555555555556</v>
      </c>
    </row>
    <row r="20" spans="1:20" ht="15.75" thickBot="1">
      <c r="A20" s="487"/>
      <c r="B20" s="58" t="s">
        <v>25</v>
      </c>
      <c r="C20" s="244">
        <f>Electricity_DataTraffic!N20</f>
        <v>590</v>
      </c>
      <c r="D20" s="204">
        <f>E4</f>
        <v>1000</v>
      </c>
      <c r="E20" s="244">
        <f t="shared" si="19"/>
        <v>590000</v>
      </c>
      <c r="F20" s="71">
        <f t="shared" si="3"/>
        <v>944000</v>
      </c>
      <c r="G20" s="71">
        <f t="shared" si="4"/>
        <v>157333.33333333334</v>
      </c>
      <c r="H20" s="71">
        <f t="shared" si="5"/>
        <v>26222.222222222223</v>
      </c>
      <c r="I20" s="71">
        <f t="shared" si="6"/>
        <v>15733.333333333334</v>
      </c>
      <c r="J20" s="71">
        <f t="shared" si="7"/>
        <v>5244.444444444444</v>
      </c>
      <c r="K20" s="71">
        <f t="shared" si="8"/>
        <v>1311.111111111111</v>
      </c>
      <c r="L20" s="71">
        <f t="shared" si="9"/>
        <v>109.25925925925925</v>
      </c>
      <c r="M20" s="244">
        <f t="shared" si="10"/>
        <v>1187000</v>
      </c>
      <c r="N20" s="73">
        <f t="shared" si="11"/>
        <v>1899200</v>
      </c>
      <c r="O20" s="73">
        <f t="shared" si="12"/>
        <v>316533.3333333333</v>
      </c>
      <c r="P20" s="73">
        <f t="shared" si="13"/>
        <v>52755.555555555555</v>
      </c>
      <c r="Q20" s="73">
        <f t="shared" si="14"/>
        <v>31653.333333333332</v>
      </c>
      <c r="R20" s="73">
        <f t="shared" si="15"/>
        <v>10551.111111111111</v>
      </c>
      <c r="S20" s="73">
        <f t="shared" si="16"/>
        <v>2637.777777777778</v>
      </c>
      <c r="T20" s="73">
        <f t="shared" si="17"/>
        <v>219.8148148148148</v>
      </c>
    </row>
    <row r="21" spans="1:20" ht="15.75" thickBot="1">
      <c r="A21" s="487"/>
      <c r="B21" s="58" t="s">
        <v>24</v>
      </c>
      <c r="C21" s="244">
        <f>Electricity_DataTraffic!N21</f>
        <v>597</v>
      </c>
      <c r="D21" s="204">
        <f>E4</f>
        <v>1000</v>
      </c>
      <c r="E21" s="244">
        <f t="shared" si="19"/>
        <v>597000</v>
      </c>
      <c r="F21" s="71">
        <f t="shared" si="3"/>
        <v>955200</v>
      </c>
      <c r="G21" s="71">
        <f t="shared" si="4"/>
        <v>159200</v>
      </c>
      <c r="H21" s="71">
        <f t="shared" si="5"/>
        <v>26533.333333333332</v>
      </c>
      <c r="I21" s="71">
        <f t="shared" si="6"/>
        <v>15920</v>
      </c>
      <c r="J21" s="71">
        <f t="shared" si="7"/>
        <v>5306.666666666667</v>
      </c>
      <c r="K21" s="71">
        <f t="shared" si="8"/>
        <v>1326.6666666666667</v>
      </c>
      <c r="L21" s="71">
        <f t="shared" si="9"/>
        <v>110.55555555555556</v>
      </c>
      <c r="M21" s="244">
        <f t="shared" si="10"/>
        <v>1784000</v>
      </c>
      <c r="N21" s="73">
        <f t="shared" si="11"/>
        <v>2854400</v>
      </c>
      <c r="O21" s="73">
        <f t="shared" si="12"/>
        <v>475733.3333333333</v>
      </c>
      <c r="P21" s="73">
        <f t="shared" si="13"/>
        <v>79288.88888888889</v>
      </c>
      <c r="Q21" s="73">
        <f t="shared" si="14"/>
        <v>47573.333333333336</v>
      </c>
      <c r="R21" s="73">
        <f t="shared" si="15"/>
        <v>15857.777777777777</v>
      </c>
      <c r="S21" s="73">
        <f t="shared" si="16"/>
        <v>3964.4444444444443</v>
      </c>
      <c r="T21" s="73">
        <f t="shared" si="17"/>
        <v>330.3703703703704</v>
      </c>
    </row>
    <row r="22" spans="1:20" ht="15.75" thickBot="1">
      <c r="A22" s="487"/>
      <c r="B22" s="58" t="s">
        <v>104</v>
      </c>
      <c r="C22" s="244">
        <f>Electricity_DataTraffic!N22</f>
        <v>722</v>
      </c>
      <c r="D22" s="204">
        <f>E4</f>
        <v>1000</v>
      </c>
      <c r="E22" s="244">
        <f t="shared" si="19"/>
        <v>722000</v>
      </c>
      <c r="F22" s="71">
        <f t="shared" si="3"/>
        <v>1155200</v>
      </c>
      <c r="G22" s="71">
        <f t="shared" si="4"/>
        <v>192533.33333333334</v>
      </c>
      <c r="H22" s="71">
        <f t="shared" si="5"/>
        <v>32088.88888888889</v>
      </c>
      <c r="I22" s="71">
        <f t="shared" si="6"/>
        <v>19253.333333333332</v>
      </c>
      <c r="J22" s="71">
        <f t="shared" si="7"/>
        <v>6417.777777777777</v>
      </c>
      <c r="K22" s="71">
        <f t="shared" si="8"/>
        <v>1604.4444444444443</v>
      </c>
      <c r="L22" s="71">
        <f t="shared" si="9"/>
        <v>133.7037037037037</v>
      </c>
      <c r="M22" s="244">
        <f t="shared" si="10"/>
        <v>2506000</v>
      </c>
      <c r="N22" s="73">
        <f t="shared" si="11"/>
        <v>4009600</v>
      </c>
      <c r="O22" s="73">
        <f t="shared" si="12"/>
        <v>668266.6666666666</v>
      </c>
      <c r="P22" s="73">
        <f t="shared" si="13"/>
        <v>111377.77777777778</v>
      </c>
      <c r="Q22" s="73">
        <f t="shared" si="14"/>
        <v>66826.66666666667</v>
      </c>
      <c r="R22" s="73">
        <f t="shared" si="15"/>
        <v>22275.555555555555</v>
      </c>
      <c r="S22" s="73">
        <f t="shared" si="16"/>
        <v>5568.888888888889</v>
      </c>
      <c r="T22" s="73">
        <f t="shared" si="17"/>
        <v>464.0740740740741</v>
      </c>
    </row>
    <row r="23" spans="1:20" ht="15.75" thickBot="1">
      <c r="A23" s="487"/>
      <c r="B23" s="58" t="s">
        <v>32</v>
      </c>
      <c r="C23" s="244">
        <f>Electricity_DataTraffic!N23</f>
        <v>597</v>
      </c>
      <c r="D23" s="204">
        <f>E4</f>
        <v>1000</v>
      </c>
      <c r="E23" s="244">
        <f t="shared" si="19"/>
        <v>597000</v>
      </c>
      <c r="F23" s="71">
        <f t="shared" si="3"/>
        <v>955200</v>
      </c>
      <c r="G23" s="71">
        <f t="shared" si="4"/>
        <v>159200</v>
      </c>
      <c r="H23" s="71">
        <f t="shared" si="5"/>
        <v>26533.333333333332</v>
      </c>
      <c r="I23" s="71">
        <f t="shared" si="6"/>
        <v>15920</v>
      </c>
      <c r="J23" s="71">
        <f t="shared" si="7"/>
        <v>5306.666666666667</v>
      </c>
      <c r="K23" s="71">
        <f t="shared" si="8"/>
        <v>1326.6666666666667</v>
      </c>
      <c r="L23" s="71">
        <f t="shared" si="9"/>
        <v>110.55555555555556</v>
      </c>
      <c r="M23" s="244">
        <f t="shared" si="10"/>
        <v>3103000</v>
      </c>
      <c r="N23" s="73">
        <f t="shared" si="11"/>
        <v>4964800</v>
      </c>
      <c r="O23" s="73">
        <f t="shared" si="12"/>
        <v>827466.6666666666</v>
      </c>
      <c r="P23" s="73">
        <f t="shared" si="13"/>
        <v>137911.11111111112</v>
      </c>
      <c r="Q23" s="73">
        <f t="shared" si="14"/>
        <v>82746.66666666667</v>
      </c>
      <c r="R23" s="73">
        <f t="shared" si="15"/>
        <v>27582.222222222223</v>
      </c>
      <c r="S23" s="73">
        <f t="shared" si="16"/>
        <v>6895.555555555556</v>
      </c>
      <c r="T23" s="73">
        <f t="shared" si="17"/>
        <v>574.6296296296297</v>
      </c>
    </row>
    <row r="24" spans="1:20" ht="15.75" thickBot="1">
      <c r="A24" s="487"/>
      <c r="B24" s="58" t="s">
        <v>31</v>
      </c>
      <c r="C24" s="244">
        <f>Electricity_DataTraffic!N24</f>
        <v>597</v>
      </c>
      <c r="D24" s="204">
        <f>E4</f>
        <v>1000</v>
      </c>
      <c r="E24" s="244">
        <f t="shared" si="19"/>
        <v>597000</v>
      </c>
      <c r="F24" s="71">
        <f t="shared" si="3"/>
        <v>955200</v>
      </c>
      <c r="G24" s="71">
        <f t="shared" si="4"/>
        <v>159200</v>
      </c>
      <c r="H24" s="71">
        <f t="shared" si="5"/>
        <v>26533.333333333332</v>
      </c>
      <c r="I24" s="71">
        <f t="shared" si="6"/>
        <v>15920</v>
      </c>
      <c r="J24" s="71">
        <f t="shared" si="7"/>
        <v>5306.666666666667</v>
      </c>
      <c r="K24" s="71">
        <f t="shared" si="8"/>
        <v>1326.6666666666667</v>
      </c>
      <c r="L24" s="71">
        <f t="shared" si="9"/>
        <v>110.55555555555556</v>
      </c>
      <c r="M24" s="244">
        <f t="shared" si="10"/>
        <v>3700000</v>
      </c>
      <c r="N24" s="73">
        <f t="shared" si="11"/>
        <v>5920000</v>
      </c>
      <c r="O24" s="73">
        <f t="shared" si="12"/>
        <v>986666.6666666666</v>
      </c>
      <c r="P24" s="73">
        <f t="shared" si="13"/>
        <v>164444.44444444444</v>
      </c>
      <c r="Q24" s="73">
        <f t="shared" si="14"/>
        <v>98666.66666666667</v>
      </c>
      <c r="R24" s="73">
        <f t="shared" si="15"/>
        <v>32888.88888888889</v>
      </c>
      <c r="S24" s="73">
        <f t="shared" si="16"/>
        <v>8222.222222222223</v>
      </c>
      <c r="T24" s="73">
        <f t="shared" si="17"/>
        <v>685.1851851851852</v>
      </c>
    </row>
    <row r="25" spans="1:20" ht="15.75" thickBot="1">
      <c r="A25" s="487"/>
      <c r="B25" s="58" t="s">
        <v>33</v>
      </c>
      <c r="C25" s="250">
        <f>Electricity_DataTraffic!N25</f>
        <v>600</v>
      </c>
      <c r="D25" s="207">
        <f>E4</f>
        <v>1000</v>
      </c>
      <c r="E25" s="250">
        <f t="shared" si="19"/>
        <v>600000</v>
      </c>
      <c r="F25" s="71">
        <f t="shared" si="3"/>
        <v>960000</v>
      </c>
      <c r="G25" s="71">
        <f t="shared" si="4"/>
        <v>160000</v>
      </c>
      <c r="H25" s="71">
        <f t="shared" si="5"/>
        <v>26666.666666666668</v>
      </c>
      <c r="I25" s="71">
        <f t="shared" si="6"/>
        <v>16000</v>
      </c>
      <c r="J25" s="71">
        <f t="shared" si="7"/>
        <v>5333.333333333333</v>
      </c>
      <c r="K25" s="71">
        <f t="shared" si="8"/>
        <v>1333.3333333333333</v>
      </c>
      <c r="L25" s="71">
        <f t="shared" si="9"/>
        <v>111.11111111111111</v>
      </c>
      <c r="M25" s="244">
        <f t="shared" si="10"/>
        <v>4300000</v>
      </c>
      <c r="N25" s="73">
        <f t="shared" si="11"/>
        <v>6880000</v>
      </c>
      <c r="O25" s="73">
        <f t="shared" si="12"/>
        <v>1146666.6666666667</v>
      </c>
      <c r="P25" s="73">
        <f t="shared" si="13"/>
        <v>191111.11111111112</v>
      </c>
      <c r="Q25" s="73">
        <f t="shared" si="14"/>
        <v>114666.66666666667</v>
      </c>
      <c r="R25" s="73">
        <f t="shared" si="15"/>
        <v>38222.22222222222</v>
      </c>
      <c r="S25" s="73">
        <f t="shared" si="16"/>
        <v>9555.555555555555</v>
      </c>
      <c r="T25" s="73">
        <f t="shared" si="17"/>
        <v>796.2962962962963</v>
      </c>
    </row>
    <row r="26" spans="1:20" ht="15" customHeight="1" thickBot="1">
      <c r="A26" s="486" t="s">
        <v>276</v>
      </c>
      <c r="B26" s="37" t="s">
        <v>0</v>
      </c>
      <c r="C26" s="243">
        <f>Electricity_DataTraffic!N26</f>
        <v>597</v>
      </c>
      <c r="D26" s="202">
        <f>E4</f>
        <v>1000</v>
      </c>
      <c r="E26" s="243">
        <f t="shared" si="19"/>
        <v>597000</v>
      </c>
      <c r="F26" s="71">
        <f t="shared" si="3"/>
        <v>955200</v>
      </c>
      <c r="G26" s="71">
        <f t="shared" si="4"/>
        <v>159200</v>
      </c>
      <c r="H26" s="71">
        <f t="shared" si="5"/>
        <v>26533.333333333332</v>
      </c>
      <c r="I26" s="71">
        <f t="shared" si="6"/>
        <v>15920</v>
      </c>
      <c r="J26" s="71">
        <f t="shared" si="7"/>
        <v>5306.666666666667</v>
      </c>
      <c r="K26" s="71">
        <f t="shared" si="8"/>
        <v>1326.6666666666667</v>
      </c>
      <c r="L26" s="71">
        <f t="shared" si="9"/>
        <v>110.55555555555556</v>
      </c>
      <c r="M26" s="244">
        <f>E26</f>
        <v>597000</v>
      </c>
      <c r="N26" s="73">
        <f t="shared" si="11"/>
        <v>955200</v>
      </c>
      <c r="O26" s="73">
        <f t="shared" si="12"/>
        <v>159200</v>
      </c>
      <c r="P26" s="73">
        <f t="shared" si="13"/>
        <v>26533.333333333332</v>
      </c>
      <c r="Q26" s="73">
        <f t="shared" si="14"/>
        <v>15920</v>
      </c>
      <c r="R26" s="73">
        <f t="shared" si="15"/>
        <v>5306.666666666667</v>
      </c>
      <c r="S26" s="73">
        <f t="shared" si="16"/>
        <v>1326.6666666666667</v>
      </c>
      <c r="T26" s="73">
        <f t="shared" si="17"/>
        <v>110.55555555555556</v>
      </c>
    </row>
    <row r="27" spans="1:20" ht="15.75" thickBot="1">
      <c r="A27" s="487"/>
      <c r="B27" s="58" t="s">
        <v>25</v>
      </c>
      <c r="C27" s="244">
        <f>Electricity_DataTraffic!N27</f>
        <v>590</v>
      </c>
      <c r="D27" s="204">
        <f>E4</f>
        <v>1000</v>
      </c>
      <c r="E27" s="244">
        <f t="shared" si="19"/>
        <v>590000</v>
      </c>
      <c r="F27" s="71">
        <f t="shared" si="3"/>
        <v>944000</v>
      </c>
      <c r="G27" s="71">
        <f t="shared" si="4"/>
        <v>157333.33333333334</v>
      </c>
      <c r="H27" s="71">
        <f t="shared" si="5"/>
        <v>26222.222222222223</v>
      </c>
      <c r="I27" s="71">
        <f t="shared" si="6"/>
        <v>15733.333333333334</v>
      </c>
      <c r="J27" s="71">
        <f t="shared" si="7"/>
        <v>5244.444444444444</v>
      </c>
      <c r="K27" s="71">
        <f t="shared" si="8"/>
        <v>1311.111111111111</v>
      </c>
      <c r="L27" s="71">
        <f t="shared" si="9"/>
        <v>109.25925925925925</v>
      </c>
      <c r="M27" s="244">
        <f t="shared" si="10"/>
        <v>1187000</v>
      </c>
      <c r="N27" s="73">
        <f t="shared" si="11"/>
        <v>1899200</v>
      </c>
      <c r="O27" s="73">
        <f t="shared" si="12"/>
        <v>316533.3333333333</v>
      </c>
      <c r="P27" s="73">
        <f t="shared" si="13"/>
        <v>52755.555555555555</v>
      </c>
      <c r="Q27" s="73">
        <f t="shared" si="14"/>
        <v>31653.333333333332</v>
      </c>
      <c r="R27" s="73">
        <f t="shared" si="15"/>
        <v>10551.111111111111</v>
      </c>
      <c r="S27" s="73">
        <f t="shared" si="16"/>
        <v>2637.777777777778</v>
      </c>
      <c r="T27" s="73">
        <f t="shared" si="17"/>
        <v>219.8148148148148</v>
      </c>
    </row>
    <row r="28" spans="1:20" ht="15.75" thickBot="1">
      <c r="A28" s="487"/>
      <c r="B28" s="58" t="s">
        <v>24</v>
      </c>
      <c r="C28" s="244">
        <f>Electricity_DataTraffic!N28</f>
        <v>597</v>
      </c>
      <c r="D28" s="204">
        <f>E4</f>
        <v>1000</v>
      </c>
      <c r="E28" s="244">
        <f t="shared" si="19"/>
        <v>597000</v>
      </c>
      <c r="F28" s="71">
        <f t="shared" si="3"/>
        <v>955200</v>
      </c>
      <c r="G28" s="71">
        <f t="shared" si="4"/>
        <v>159200</v>
      </c>
      <c r="H28" s="71">
        <f t="shared" si="5"/>
        <v>26533.333333333332</v>
      </c>
      <c r="I28" s="71">
        <f t="shared" si="6"/>
        <v>15920</v>
      </c>
      <c r="J28" s="71">
        <f t="shared" si="7"/>
        <v>5306.666666666667</v>
      </c>
      <c r="K28" s="71">
        <f t="shared" si="8"/>
        <v>1326.6666666666667</v>
      </c>
      <c r="L28" s="71">
        <f t="shared" si="9"/>
        <v>110.55555555555556</v>
      </c>
      <c r="M28" s="244">
        <f t="shared" si="10"/>
        <v>1784000</v>
      </c>
      <c r="N28" s="73">
        <f t="shared" si="11"/>
        <v>2854400</v>
      </c>
      <c r="O28" s="73">
        <f t="shared" si="12"/>
        <v>475733.3333333333</v>
      </c>
      <c r="P28" s="73">
        <f t="shared" si="13"/>
        <v>79288.88888888889</v>
      </c>
      <c r="Q28" s="73">
        <f t="shared" si="14"/>
        <v>47573.333333333336</v>
      </c>
      <c r="R28" s="73">
        <f t="shared" si="15"/>
        <v>15857.777777777777</v>
      </c>
      <c r="S28" s="73">
        <f t="shared" si="16"/>
        <v>3964.4444444444443</v>
      </c>
      <c r="T28" s="73">
        <f t="shared" si="17"/>
        <v>330.3703703703704</v>
      </c>
    </row>
    <row r="29" spans="1:20" ht="15.75" thickBot="1">
      <c r="A29" s="487"/>
      <c r="B29" s="58" t="s">
        <v>104</v>
      </c>
      <c r="C29" s="244">
        <f>Electricity_DataTraffic!N29</f>
        <v>722</v>
      </c>
      <c r="D29" s="204">
        <f>E4</f>
        <v>1000</v>
      </c>
      <c r="E29" s="244">
        <f t="shared" si="19"/>
        <v>722000</v>
      </c>
      <c r="F29" s="71">
        <f t="shared" si="3"/>
        <v>1155200</v>
      </c>
      <c r="G29" s="71">
        <f t="shared" si="4"/>
        <v>192533.33333333334</v>
      </c>
      <c r="H29" s="71">
        <f t="shared" si="5"/>
        <v>32088.88888888889</v>
      </c>
      <c r="I29" s="71">
        <f t="shared" si="6"/>
        <v>19253.333333333332</v>
      </c>
      <c r="J29" s="71">
        <f t="shared" si="7"/>
        <v>6417.777777777777</v>
      </c>
      <c r="K29" s="71">
        <f t="shared" si="8"/>
        <v>1604.4444444444443</v>
      </c>
      <c r="L29" s="71">
        <f t="shared" si="9"/>
        <v>133.7037037037037</v>
      </c>
      <c r="M29" s="244">
        <f t="shared" si="10"/>
        <v>2506000</v>
      </c>
      <c r="N29" s="73">
        <f t="shared" si="11"/>
        <v>4009600</v>
      </c>
      <c r="O29" s="73">
        <f t="shared" si="12"/>
        <v>668266.6666666666</v>
      </c>
      <c r="P29" s="73">
        <f t="shared" si="13"/>
        <v>111377.77777777778</v>
      </c>
      <c r="Q29" s="73">
        <f t="shared" si="14"/>
        <v>66826.66666666667</v>
      </c>
      <c r="R29" s="73">
        <f t="shared" si="15"/>
        <v>22275.555555555555</v>
      </c>
      <c r="S29" s="73">
        <f t="shared" si="16"/>
        <v>5568.888888888889</v>
      </c>
      <c r="T29" s="73">
        <f t="shared" si="17"/>
        <v>464.0740740740741</v>
      </c>
    </row>
    <row r="30" spans="1:20" ht="15.75" thickBot="1">
      <c r="A30" s="488"/>
      <c r="B30" s="53" t="s">
        <v>31</v>
      </c>
      <c r="C30" s="250">
        <f>Electricity_DataTraffic!N30</f>
        <v>597</v>
      </c>
      <c r="D30" s="207">
        <f>E4</f>
        <v>1000</v>
      </c>
      <c r="E30" s="250">
        <f t="shared" si="19"/>
        <v>597000</v>
      </c>
      <c r="F30" s="71">
        <f t="shared" si="3"/>
        <v>955200</v>
      </c>
      <c r="G30" s="71">
        <f t="shared" si="4"/>
        <v>159200</v>
      </c>
      <c r="H30" s="71">
        <f t="shared" si="5"/>
        <v>26533.333333333332</v>
      </c>
      <c r="I30" s="71">
        <f t="shared" si="6"/>
        <v>15920</v>
      </c>
      <c r="J30" s="71">
        <f t="shared" si="7"/>
        <v>5306.666666666667</v>
      </c>
      <c r="K30" s="71">
        <f t="shared" si="8"/>
        <v>1326.6666666666667</v>
      </c>
      <c r="L30" s="71">
        <f t="shared" si="9"/>
        <v>110.55555555555556</v>
      </c>
      <c r="M30" s="244">
        <f t="shared" si="10"/>
        <v>3103000</v>
      </c>
      <c r="N30" s="73">
        <f t="shared" si="11"/>
        <v>4964800</v>
      </c>
      <c r="O30" s="73">
        <f t="shared" si="12"/>
        <v>827466.6666666666</v>
      </c>
      <c r="P30" s="73">
        <f t="shared" si="13"/>
        <v>137911.11111111112</v>
      </c>
      <c r="Q30" s="73">
        <f t="shared" si="14"/>
        <v>82746.66666666667</v>
      </c>
      <c r="R30" s="73">
        <f t="shared" si="15"/>
        <v>27582.222222222223</v>
      </c>
      <c r="S30" s="73">
        <f t="shared" si="16"/>
        <v>6895.555555555556</v>
      </c>
      <c r="T30" s="73">
        <f t="shared" si="17"/>
        <v>574.6296296296297</v>
      </c>
    </row>
    <row r="31" spans="1:20" ht="14.25" customHeight="1" thickBot="1">
      <c r="A31" s="486" t="s">
        <v>277</v>
      </c>
      <c r="B31" s="322" t="s">
        <v>0</v>
      </c>
      <c r="C31" s="243">
        <f>Electricity_DataTraffic!N31</f>
        <v>597</v>
      </c>
      <c r="D31" s="202">
        <f>E4</f>
        <v>1000</v>
      </c>
      <c r="E31" s="243">
        <f t="shared" si="19"/>
        <v>597000</v>
      </c>
      <c r="F31" s="71">
        <f t="shared" si="3"/>
        <v>955200</v>
      </c>
      <c r="G31" s="71">
        <f t="shared" si="4"/>
        <v>159200</v>
      </c>
      <c r="H31" s="71">
        <f t="shared" si="5"/>
        <v>26533.333333333332</v>
      </c>
      <c r="I31" s="71">
        <f t="shared" si="6"/>
        <v>15920</v>
      </c>
      <c r="J31" s="71">
        <f t="shared" si="7"/>
        <v>5306.666666666667</v>
      </c>
      <c r="K31" s="71">
        <f t="shared" si="8"/>
        <v>1326.6666666666667</v>
      </c>
      <c r="L31" s="71">
        <f t="shared" si="9"/>
        <v>110.55555555555556</v>
      </c>
      <c r="M31" s="244">
        <f>E31</f>
        <v>597000</v>
      </c>
      <c r="N31" s="73">
        <f t="shared" si="11"/>
        <v>955200</v>
      </c>
      <c r="O31" s="73">
        <f t="shared" si="12"/>
        <v>159200</v>
      </c>
      <c r="P31" s="73">
        <f t="shared" si="13"/>
        <v>26533.333333333332</v>
      </c>
      <c r="Q31" s="73">
        <f t="shared" si="14"/>
        <v>15920</v>
      </c>
      <c r="R31" s="73">
        <f t="shared" si="15"/>
        <v>5306.666666666667</v>
      </c>
      <c r="S31" s="73">
        <f t="shared" si="16"/>
        <v>1326.6666666666667</v>
      </c>
      <c r="T31" s="73">
        <f t="shared" si="17"/>
        <v>110.55555555555556</v>
      </c>
    </row>
    <row r="32" spans="1:20" ht="15.75" thickBot="1">
      <c r="A32" s="487"/>
      <c r="B32" s="59" t="s">
        <v>25</v>
      </c>
      <c r="C32" s="244">
        <f>Electricity_DataTraffic!N32</f>
        <v>590</v>
      </c>
      <c r="D32" s="204">
        <f>E4</f>
        <v>1000</v>
      </c>
      <c r="E32" s="244">
        <f t="shared" si="19"/>
        <v>590000</v>
      </c>
      <c r="F32" s="71">
        <f t="shared" si="3"/>
        <v>944000</v>
      </c>
      <c r="G32" s="71">
        <f t="shared" si="4"/>
        <v>157333.33333333334</v>
      </c>
      <c r="H32" s="71">
        <f t="shared" si="5"/>
        <v>26222.222222222223</v>
      </c>
      <c r="I32" s="71">
        <f t="shared" si="6"/>
        <v>15733.333333333334</v>
      </c>
      <c r="J32" s="71">
        <f t="shared" si="7"/>
        <v>5244.444444444444</v>
      </c>
      <c r="K32" s="71">
        <f t="shared" si="8"/>
        <v>1311.111111111111</v>
      </c>
      <c r="L32" s="71">
        <f t="shared" si="9"/>
        <v>109.25925925925925</v>
      </c>
      <c r="M32" s="244">
        <f t="shared" si="10"/>
        <v>1187000</v>
      </c>
      <c r="N32" s="73">
        <f t="shared" si="11"/>
        <v>1899200</v>
      </c>
      <c r="O32" s="73">
        <f t="shared" si="12"/>
        <v>316533.3333333333</v>
      </c>
      <c r="P32" s="73">
        <f t="shared" si="13"/>
        <v>52755.555555555555</v>
      </c>
      <c r="Q32" s="73">
        <f t="shared" si="14"/>
        <v>31653.333333333332</v>
      </c>
      <c r="R32" s="73">
        <f t="shared" si="15"/>
        <v>10551.111111111111</v>
      </c>
      <c r="S32" s="73">
        <f t="shared" si="16"/>
        <v>2637.777777777778</v>
      </c>
      <c r="T32" s="73">
        <f t="shared" si="17"/>
        <v>219.8148148148148</v>
      </c>
    </row>
    <row r="33" spans="1:20" ht="15.75" thickBot="1">
      <c r="A33" s="487"/>
      <c r="B33" s="59" t="s">
        <v>24</v>
      </c>
      <c r="C33" s="244">
        <f>Electricity_DataTraffic!N33</f>
        <v>597</v>
      </c>
      <c r="D33" s="204">
        <f>E4</f>
        <v>1000</v>
      </c>
      <c r="E33" s="244">
        <f t="shared" si="19"/>
        <v>597000</v>
      </c>
      <c r="F33" s="71">
        <f t="shared" si="3"/>
        <v>955200</v>
      </c>
      <c r="G33" s="71">
        <f t="shared" si="4"/>
        <v>159200</v>
      </c>
      <c r="H33" s="71">
        <f t="shared" si="5"/>
        <v>26533.333333333332</v>
      </c>
      <c r="I33" s="71">
        <f t="shared" si="6"/>
        <v>15920</v>
      </c>
      <c r="J33" s="71">
        <f t="shared" si="7"/>
        <v>5306.666666666667</v>
      </c>
      <c r="K33" s="71">
        <f t="shared" si="8"/>
        <v>1326.6666666666667</v>
      </c>
      <c r="L33" s="71">
        <f t="shared" si="9"/>
        <v>110.55555555555556</v>
      </c>
      <c r="M33" s="244">
        <f t="shared" si="10"/>
        <v>1784000</v>
      </c>
      <c r="N33" s="73">
        <f t="shared" si="11"/>
        <v>2854400</v>
      </c>
      <c r="O33" s="73">
        <f t="shared" si="12"/>
        <v>475733.3333333333</v>
      </c>
      <c r="P33" s="73">
        <f t="shared" si="13"/>
        <v>79288.88888888889</v>
      </c>
      <c r="Q33" s="73">
        <f t="shared" si="14"/>
        <v>47573.333333333336</v>
      </c>
      <c r="R33" s="73">
        <f t="shared" si="15"/>
        <v>15857.777777777777</v>
      </c>
      <c r="S33" s="73">
        <f t="shared" si="16"/>
        <v>3964.4444444444443</v>
      </c>
      <c r="T33" s="73">
        <f t="shared" si="17"/>
        <v>330.3703703703704</v>
      </c>
    </row>
    <row r="34" spans="1:20" ht="15.75" thickBot="1">
      <c r="A34" s="487"/>
      <c r="B34" s="59" t="s">
        <v>104</v>
      </c>
      <c r="C34" s="244">
        <f>Electricity_DataTraffic!N34</f>
        <v>722</v>
      </c>
      <c r="D34" s="204">
        <f>E4</f>
        <v>1000</v>
      </c>
      <c r="E34" s="244">
        <f t="shared" si="19"/>
        <v>722000</v>
      </c>
      <c r="F34" s="71">
        <f t="shared" si="3"/>
        <v>1155200</v>
      </c>
      <c r="G34" s="71">
        <f t="shared" si="4"/>
        <v>192533.33333333334</v>
      </c>
      <c r="H34" s="71">
        <f t="shared" si="5"/>
        <v>32088.88888888889</v>
      </c>
      <c r="I34" s="71">
        <f t="shared" si="6"/>
        <v>19253.333333333332</v>
      </c>
      <c r="J34" s="71">
        <f t="shared" si="7"/>
        <v>6417.777777777777</v>
      </c>
      <c r="K34" s="71">
        <f t="shared" si="8"/>
        <v>1604.4444444444443</v>
      </c>
      <c r="L34" s="71">
        <f t="shared" si="9"/>
        <v>133.7037037037037</v>
      </c>
      <c r="M34" s="244">
        <f t="shared" si="10"/>
        <v>2506000</v>
      </c>
      <c r="N34" s="73">
        <f t="shared" si="11"/>
        <v>4009600</v>
      </c>
      <c r="O34" s="73">
        <f t="shared" si="12"/>
        <v>668266.6666666666</v>
      </c>
      <c r="P34" s="73">
        <f t="shared" si="13"/>
        <v>111377.77777777778</v>
      </c>
      <c r="Q34" s="73">
        <f t="shared" si="14"/>
        <v>66826.66666666667</v>
      </c>
      <c r="R34" s="73">
        <f t="shared" si="15"/>
        <v>22275.555555555555</v>
      </c>
      <c r="S34" s="73">
        <f t="shared" si="16"/>
        <v>5568.888888888889</v>
      </c>
      <c r="T34" s="73">
        <f t="shared" si="17"/>
        <v>464.0740740740741</v>
      </c>
    </row>
    <row r="35" spans="1:20" ht="15.75" thickBot="1">
      <c r="A35" s="488"/>
      <c r="B35" s="54" t="s">
        <v>31</v>
      </c>
      <c r="C35" s="250">
        <f>Electricity_DataTraffic!N35</f>
        <v>597</v>
      </c>
      <c r="D35" s="207">
        <f>E4</f>
        <v>1000</v>
      </c>
      <c r="E35" s="250">
        <f t="shared" si="19"/>
        <v>597000</v>
      </c>
      <c r="F35" s="71">
        <f t="shared" si="3"/>
        <v>955200</v>
      </c>
      <c r="G35" s="71">
        <f t="shared" si="4"/>
        <v>159200</v>
      </c>
      <c r="H35" s="71">
        <f t="shared" si="5"/>
        <v>26533.333333333332</v>
      </c>
      <c r="I35" s="71">
        <f t="shared" si="6"/>
        <v>15920</v>
      </c>
      <c r="J35" s="71">
        <f t="shared" si="7"/>
        <v>5306.666666666667</v>
      </c>
      <c r="K35" s="71">
        <f t="shared" si="8"/>
        <v>1326.6666666666667</v>
      </c>
      <c r="L35" s="71">
        <f t="shared" si="9"/>
        <v>110.55555555555556</v>
      </c>
      <c r="M35" s="244">
        <f t="shared" si="10"/>
        <v>3103000</v>
      </c>
      <c r="N35" s="73">
        <f t="shared" si="11"/>
        <v>4964800</v>
      </c>
      <c r="O35" s="73">
        <f t="shared" si="12"/>
        <v>827466.6666666666</v>
      </c>
      <c r="P35" s="73">
        <f t="shared" si="13"/>
        <v>137911.11111111112</v>
      </c>
      <c r="Q35" s="73">
        <f t="shared" si="14"/>
        <v>82746.66666666667</v>
      </c>
      <c r="R35" s="73">
        <f t="shared" si="15"/>
        <v>27582.222222222223</v>
      </c>
      <c r="S35" s="73">
        <f t="shared" si="16"/>
        <v>6895.555555555556</v>
      </c>
      <c r="T35" s="73">
        <f t="shared" si="17"/>
        <v>574.6296296296297</v>
      </c>
    </row>
    <row r="36" spans="1:20" s="365" customFormat="1" ht="14.25" customHeight="1" thickBot="1">
      <c r="A36" s="367" t="s">
        <v>172</v>
      </c>
      <c r="B36" s="368"/>
      <c r="C36" s="361"/>
      <c r="D36" s="361"/>
      <c r="E36" s="90"/>
      <c r="F36" s="71"/>
      <c r="G36" s="71"/>
      <c r="H36" s="71"/>
      <c r="I36" s="71"/>
      <c r="J36" s="71"/>
      <c r="K36" s="71"/>
      <c r="L36" s="71"/>
      <c r="M36" s="73"/>
      <c r="N36" s="73"/>
      <c r="O36" s="73"/>
      <c r="P36" s="73"/>
      <c r="Q36" s="73"/>
      <c r="R36" s="73"/>
      <c r="S36" s="73"/>
      <c r="T36" s="73"/>
    </row>
    <row r="37" spans="1:20" ht="54.75" customHeight="1" thickBot="1">
      <c r="A37" s="273" t="s">
        <v>278</v>
      </c>
      <c r="B37" s="264" t="s">
        <v>272</v>
      </c>
      <c r="C37" s="408">
        <f>Electricity_DataTraffic!N37</f>
        <v>597</v>
      </c>
      <c r="D37" s="437">
        <f>E4</f>
        <v>1000</v>
      </c>
      <c r="E37" s="353">
        <f>C37*D37</f>
        <v>597000</v>
      </c>
      <c r="F37" s="78">
        <f t="shared" si="3"/>
        <v>955200</v>
      </c>
      <c r="G37" s="71">
        <f t="shared" si="4"/>
        <v>159200</v>
      </c>
      <c r="H37" s="71">
        <f t="shared" si="5"/>
        <v>26533.333333333332</v>
      </c>
      <c r="I37" s="71">
        <f t="shared" si="6"/>
        <v>15920</v>
      </c>
      <c r="J37" s="71">
        <f t="shared" si="7"/>
        <v>5306.666666666667</v>
      </c>
      <c r="K37" s="71">
        <f t="shared" si="8"/>
        <v>1326.6666666666667</v>
      </c>
      <c r="L37" s="71">
        <f t="shared" si="9"/>
        <v>110.55555555555556</v>
      </c>
      <c r="M37" s="244">
        <f t="shared" si="10"/>
        <v>597000</v>
      </c>
      <c r="N37" s="73">
        <f t="shared" si="11"/>
        <v>955200</v>
      </c>
      <c r="O37" s="73">
        <f t="shared" si="12"/>
        <v>159200</v>
      </c>
      <c r="P37" s="73">
        <f t="shared" si="13"/>
        <v>26533.333333333332</v>
      </c>
      <c r="Q37" s="73">
        <f t="shared" si="14"/>
        <v>15920</v>
      </c>
      <c r="R37" s="73">
        <f t="shared" si="15"/>
        <v>5306.666666666667</v>
      </c>
      <c r="S37" s="73">
        <f t="shared" si="16"/>
        <v>1326.6666666666667</v>
      </c>
      <c r="T37" s="73">
        <f t="shared" si="17"/>
        <v>110.55555555555556</v>
      </c>
    </row>
    <row r="38" spans="1:20" ht="69" customHeight="1" thickBot="1">
      <c r="A38" s="274" t="s">
        <v>279</v>
      </c>
      <c r="B38" s="124" t="s">
        <v>273</v>
      </c>
      <c r="C38" s="353">
        <f>Electricity_DataTraffic!N38</f>
        <v>40892</v>
      </c>
      <c r="D38" s="279">
        <f>E4</f>
        <v>1000</v>
      </c>
      <c r="E38" s="353">
        <f>C38*D38</f>
        <v>40892000</v>
      </c>
      <c r="F38" s="71">
        <f t="shared" si="3"/>
        <v>65427200</v>
      </c>
      <c r="G38" s="71">
        <f t="shared" si="4"/>
        <v>10904533.333333334</v>
      </c>
      <c r="H38" s="71">
        <f t="shared" si="5"/>
        <v>1817422.2222222222</v>
      </c>
      <c r="I38" s="71">
        <f t="shared" si="6"/>
        <v>1090453.3333333333</v>
      </c>
      <c r="J38" s="71">
        <f t="shared" si="7"/>
        <v>363484.44444444444</v>
      </c>
      <c r="K38" s="71">
        <f t="shared" si="8"/>
        <v>90871.11111111111</v>
      </c>
      <c r="L38" s="71">
        <f t="shared" si="9"/>
        <v>7572.592592592592</v>
      </c>
      <c r="M38" s="244">
        <f t="shared" si="10"/>
        <v>41489000</v>
      </c>
      <c r="N38" s="73">
        <f t="shared" si="11"/>
        <v>66382400</v>
      </c>
      <c r="O38" s="73">
        <f t="shared" si="12"/>
        <v>11063733.333333334</v>
      </c>
      <c r="P38" s="73">
        <f t="shared" si="13"/>
        <v>1843955.5555555555</v>
      </c>
      <c r="Q38" s="73">
        <f t="shared" si="14"/>
        <v>1106373.3333333333</v>
      </c>
      <c r="R38" s="73">
        <f t="shared" si="15"/>
        <v>368791.1111111111</v>
      </c>
      <c r="S38" s="73">
        <f t="shared" si="16"/>
        <v>92197.77777777778</v>
      </c>
      <c r="T38" s="73">
        <f t="shared" si="17"/>
        <v>7683.148148148148</v>
      </c>
    </row>
    <row r="39" spans="1:20" s="349" customFormat="1" ht="12.75" customHeight="1" thickBot="1">
      <c r="A39" s="374" t="s">
        <v>36</v>
      </c>
      <c r="B39" s="371"/>
      <c r="C39" s="359"/>
      <c r="D39" s="359"/>
      <c r="E39" s="359"/>
      <c r="F39" s="407"/>
      <c r="G39" s="407"/>
      <c r="H39" s="407"/>
      <c r="I39" s="407"/>
      <c r="J39" s="407"/>
      <c r="K39" s="407"/>
      <c r="L39" s="407"/>
      <c r="M39" s="348"/>
      <c r="N39" s="348"/>
      <c r="O39" s="348"/>
      <c r="P39" s="348"/>
      <c r="Q39" s="348"/>
      <c r="R39" s="348"/>
      <c r="S39" s="348"/>
      <c r="T39" s="348"/>
    </row>
    <row r="40" spans="1:20" ht="15" customHeight="1" thickBot="1">
      <c r="A40" s="486" t="s">
        <v>280</v>
      </c>
      <c r="B40" s="36" t="s">
        <v>0</v>
      </c>
      <c r="C40" s="409">
        <f>Electricity_DataTraffic!N40</f>
        <v>597</v>
      </c>
      <c r="D40" s="438">
        <f>E4</f>
        <v>1000</v>
      </c>
      <c r="E40" s="243">
        <f>C40*D40</f>
        <v>597000</v>
      </c>
      <c r="F40" s="78">
        <f t="shared" si="3"/>
        <v>955200</v>
      </c>
      <c r="G40" s="71">
        <f t="shared" si="4"/>
        <v>159200</v>
      </c>
      <c r="H40" s="71">
        <f t="shared" si="5"/>
        <v>26533.333333333332</v>
      </c>
      <c r="I40" s="71">
        <f t="shared" si="6"/>
        <v>15920</v>
      </c>
      <c r="J40" s="71">
        <f t="shared" si="7"/>
        <v>5306.666666666667</v>
      </c>
      <c r="K40" s="71">
        <f t="shared" si="8"/>
        <v>1326.6666666666667</v>
      </c>
      <c r="L40" s="71">
        <f t="shared" si="9"/>
        <v>110.55555555555556</v>
      </c>
      <c r="M40" s="244">
        <f t="shared" si="10"/>
        <v>597000</v>
      </c>
      <c r="N40" s="73">
        <f t="shared" si="11"/>
        <v>955200</v>
      </c>
      <c r="O40" s="73">
        <f t="shared" si="12"/>
        <v>159200</v>
      </c>
      <c r="P40" s="73">
        <f t="shared" si="13"/>
        <v>26533.333333333332</v>
      </c>
      <c r="Q40" s="73">
        <f t="shared" si="14"/>
        <v>15920</v>
      </c>
      <c r="R40" s="73">
        <f t="shared" si="15"/>
        <v>5306.666666666667</v>
      </c>
      <c r="S40" s="73">
        <f t="shared" si="16"/>
        <v>1326.6666666666667</v>
      </c>
      <c r="T40" s="73">
        <f t="shared" si="17"/>
        <v>110.55555555555556</v>
      </c>
    </row>
    <row r="41" spans="1:20" ht="15.75" thickBot="1">
      <c r="A41" s="487"/>
      <c r="B41" s="40" t="s">
        <v>25</v>
      </c>
      <c r="C41" s="410">
        <f>Electricity_DataTraffic!N41</f>
        <v>590</v>
      </c>
      <c r="D41" s="439">
        <f>E4</f>
        <v>1000</v>
      </c>
      <c r="E41" s="244">
        <f>C41*D41</f>
        <v>590000</v>
      </c>
      <c r="F41" s="78">
        <f t="shared" si="3"/>
        <v>944000</v>
      </c>
      <c r="G41" s="71">
        <f t="shared" si="4"/>
        <v>157333.33333333334</v>
      </c>
      <c r="H41" s="71">
        <f t="shared" si="5"/>
        <v>26222.222222222223</v>
      </c>
      <c r="I41" s="71">
        <f t="shared" si="6"/>
        <v>15733.333333333334</v>
      </c>
      <c r="J41" s="71">
        <f t="shared" si="7"/>
        <v>5244.444444444444</v>
      </c>
      <c r="K41" s="71">
        <f t="shared" si="8"/>
        <v>1311.111111111111</v>
      </c>
      <c r="L41" s="71">
        <f t="shared" si="9"/>
        <v>109.25925925925925</v>
      </c>
      <c r="M41" s="244">
        <f t="shared" si="10"/>
        <v>1187000</v>
      </c>
      <c r="N41" s="73">
        <f t="shared" si="11"/>
        <v>1899200</v>
      </c>
      <c r="O41" s="73">
        <f t="shared" si="12"/>
        <v>316533.3333333333</v>
      </c>
      <c r="P41" s="73">
        <f t="shared" si="13"/>
        <v>52755.555555555555</v>
      </c>
      <c r="Q41" s="73">
        <f t="shared" si="14"/>
        <v>31653.333333333332</v>
      </c>
      <c r="R41" s="73">
        <f t="shared" si="15"/>
        <v>10551.111111111111</v>
      </c>
      <c r="S41" s="73">
        <f t="shared" si="16"/>
        <v>2637.777777777778</v>
      </c>
      <c r="T41" s="73">
        <f t="shared" si="17"/>
        <v>219.8148148148148</v>
      </c>
    </row>
    <row r="42" spans="1:20" ht="15.75" thickBot="1">
      <c r="A42" s="487"/>
      <c r="B42" s="40" t="s">
        <v>24</v>
      </c>
      <c r="C42" s="410">
        <f>Electricity_DataTraffic!N42</f>
        <v>597</v>
      </c>
      <c r="D42" s="439">
        <f>E4</f>
        <v>1000</v>
      </c>
      <c r="E42" s="244">
        <f>C42*D42</f>
        <v>597000</v>
      </c>
      <c r="F42" s="78">
        <f t="shared" si="3"/>
        <v>955200</v>
      </c>
      <c r="G42" s="71">
        <f t="shared" si="4"/>
        <v>159200</v>
      </c>
      <c r="H42" s="71">
        <f t="shared" si="5"/>
        <v>26533.333333333332</v>
      </c>
      <c r="I42" s="71">
        <f t="shared" si="6"/>
        <v>15920</v>
      </c>
      <c r="J42" s="71">
        <f t="shared" si="7"/>
        <v>5306.666666666667</v>
      </c>
      <c r="K42" s="71">
        <f t="shared" si="8"/>
        <v>1326.6666666666667</v>
      </c>
      <c r="L42" s="71">
        <f t="shared" si="9"/>
        <v>110.55555555555556</v>
      </c>
      <c r="M42" s="244">
        <f t="shared" si="10"/>
        <v>1784000</v>
      </c>
      <c r="N42" s="73">
        <f t="shared" si="11"/>
        <v>2854400</v>
      </c>
      <c r="O42" s="73">
        <f t="shared" si="12"/>
        <v>475733.3333333333</v>
      </c>
      <c r="P42" s="73">
        <f t="shared" si="13"/>
        <v>79288.88888888889</v>
      </c>
      <c r="Q42" s="73">
        <f t="shared" si="14"/>
        <v>47573.333333333336</v>
      </c>
      <c r="R42" s="73">
        <f t="shared" si="15"/>
        <v>15857.777777777777</v>
      </c>
      <c r="S42" s="73">
        <f t="shared" si="16"/>
        <v>3964.4444444444443</v>
      </c>
      <c r="T42" s="73">
        <f t="shared" si="17"/>
        <v>330.3703703703704</v>
      </c>
    </row>
    <row r="43" spans="1:20" ht="15.75" thickBot="1">
      <c r="A43" s="487"/>
      <c r="B43" s="40" t="s">
        <v>104</v>
      </c>
      <c r="C43" s="410">
        <f>Electricity_DataTraffic!N43</f>
        <v>722</v>
      </c>
      <c r="D43" s="439">
        <f>E4</f>
        <v>1000</v>
      </c>
      <c r="E43" s="244">
        <f>C43*D43</f>
        <v>722000</v>
      </c>
      <c r="F43" s="78">
        <f t="shared" si="3"/>
        <v>1155200</v>
      </c>
      <c r="G43" s="71">
        <f t="shared" si="4"/>
        <v>192533.33333333334</v>
      </c>
      <c r="H43" s="71">
        <f t="shared" si="5"/>
        <v>32088.88888888889</v>
      </c>
      <c r="I43" s="71">
        <f t="shared" si="6"/>
        <v>19253.333333333332</v>
      </c>
      <c r="J43" s="71">
        <f t="shared" si="7"/>
        <v>6417.777777777777</v>
      </c>
      <c r="K43" s="71">
        <f t="shared" si="8"/>
        <v>1604.4444444444443</v>
      </c>
      <c r="L43" s="71">
        <f t="shared" si="9"/>
        <v>133.7037037037037</v>
      </c>
      <c r="M43" s="244">
        <f t="shared" si="10"/>
        <v>2506000</v>
      </c>
      <c r="N43" s="73">
        <f t="shared" si="11"/>
        <v>4009600</v>
      </c>
      <c r="O43" s="73">
        <f t="shared" si="12"/>
        <v>668266.6666666666</v>
      </c>
      <c r="P43" s="73">
        <f t="shared" si="13"/>
        <v>111377.77777777778</v>
      </c>
      <c r="Q43" s="73">
        <f t="shared" si="14"/>
        <v>66826.66666666667</v>
      </c>
      <c r="R43" s="73">
        <f t="shared" si="15"/>
        <v>22275.555555555555</v>
      </c>
      <c r="S43" s="73">
        <f t="shared" si="16"/>
        <v>5568.888888888889</v>
      </c>
      <c r="T43" s="73">
        <f t="shared" si="17"/>
        <v>464.0740740740741</v>
      </c>
    </row>
    <row r="44" spans="1:20" ht="15.75" thickBot="1">
      <c r="A44" s="488"/>
      <c r="B44" s="43" t="s">
        <v>31</v>
      </c>
      <c r="C44" s="411">
        <f>Electricity_DataTraffic!N44</f>
        <v>597</v>
      </c>
      <c r="D44" s="440">
        <f>E4</f>
        <v>1000</v>
      </c>
      <c r="E44" s="250">
        <f>C44*D44</f>
        <v>597000</v>
      </c>
      <c r="F44" s="78">
        <f t="shared" si="3"/>
        <v>955200</v>
      </c>
      <c r="G44" s="71">
        <f t="shared" si="4"/>
        <v>159200</v>
      </c>
      <c r="H44" s="71">
        <f t="shared" si="5"/>
        <v>26533.333333333332</v>
      </c>
      <c r="I44" s="71">
        <f t="shared" si="6"/>
        <v>15920</v>
      </c>
      <c r="J44" s="71">
        <f t="shared" si="7"/>
        <v>5306.666666666667</v>
      </c>
      <c r="K44" s="71">
        <f t="shared" si="8"/>
        <v>1326.6666666666667</v>
      </c>
      <c r="L44" s="71">
        <f t="shared" si="9"/>
        <v>110.55555555555556</v>
      </c>
      <c r="M44" s="244">
        <f t="shared" si="10"/>
        <v>3103000</v>
      </c>
      <c r="N44" s="73">
        <f t="shared" si="11"/>
        <v>4964800</v>
      </c>
      <c r="O44" s="73">
        <f t="shared" si="12"/>
        <v>827466.6666666666</v>
      </c>
      <c r="P44" s="73">
        <f t="shared" si="13"/>
        <v>137911.11111111112</v>
      </c>
      <c r="Q44" s="73">
        <f t="shared" si="14"/>
        <v>82746.66666666667</v>
      </c>
      <c r="R44" s="73">
        <f t="shared" si="15"/>
        <v>27582.222222222223</v>
      </c>
      <c r="S44" s="73">
        <f t="shared" si="16"/>
        <v>6895.555555555556</v>
      </c>
      <c r="T44" s="73">
        <f t="shared" si="17"/>
        <v>574.6296296296297</v>
      </c>
    </row>
    <row r="45" spans="1:20" s="365" customFormat="1" ht="14.25" customHeight="1" thickBot="1">
      <c r="A45" s="367" t="s">
        <v>173</v>
      </c>
      <c r="B45" s="368"/>
      <c r="C45" s="361"/>
      <c r="D45" s="361"/>
      <c r="E45" s="90"/>
      <c r="F45" s="71"/>
      <c r="G45" s="71"/>
      <c r="H45" s="71"/>
      <c r="I45" s="71"/>
      <c r="J45" s="71"/>
      <c r="K45" s="71"/>
      <c r="L45" s="71"/>
      <c r="M45" s="73"/>
      <c r="N45" s="73"/>
      <c r="O45" s="73"/>
      <c r="P45" s="73"/>
      <c r="Q45" s="73"/>
      <c r="R45" s="73"/>
      <c r="S45" s="73"/>
      <c r="T45" s="73"/>
    </row>
    <row r="46" spans="1:20" ht="57.75" customHeight="1" thickBot="1">
      <c r="A46" s="273" t="s">
        <v>278</v>
      </c>
      <c r="B46" s="264" t="s">
        <v>272</v>
      </c>
      <c r="C46" s="372">
        <f>Electricity_DataTraffic!N46</f>
        <v>597</v>
      </c>
      <c r="D46" s="441">
        <f>E4</f>
        <v>1000</v>
      </c>
      <c r="E46" s="243">
        <f>C46*D46</f>
        <v>597000</v>
      </c>
      <c r="F46" s="71">
        <f t="shared" si="3"/>
        <v>955200</v>
      </c>
      <c r="G46" s="71">
        <f t="shared" si="4"/>
        <v>159200</v>
      </c>
      <c r="H46" s="71">
        <f t="shared" si="5"/>
        <v>26533.333333333332</v>
      </c>
      <c r="I46" s="71">
        <f t="shared" si="6"/>
        <v>15920</v>
      </c>
      <c r="J46" s="71">
        <f t="shared" si="7"/>
        <v>5306.666666666667</v>
      </c>
      <c r="K46" s="71">
        <f t="shared" si="8"/>
        <v>1326.6666666666667</v>
      </c>
      <c r="L46" s="71">
        <f t="shared" si="9"/>
        <v>110.55555555555556</v>
      </c>
      <c r="M46" s="244">
        <f t="shared" si="10"/>
        <v>597000</v>
      </c>
      <c r="N46" s="73">
        <f t="shared" si="11"/>
        <v>955200</v>
      </c>
      <c r="O46" s="73">
        <f t="shared" si="12"/>
        <v>159200</v>
      </c>
      <c r="P46" s="73">
        <f t="shared" si="13"/>
        <v>26533.333333333332</v>
      </c>
      <c r="Q46" s="73">
        <f t="shared" si="14"/>
        <v>15920</v>
      </c>
      <c r="R46" s="73">
        <f t="shared" si="15"/>
        <v>5306.666666666667</v>
      </c>
      <c r="S46" s="73">
        <f t="shared" si="16"/>
        <v>1326.6666666666667</v>
      </c>
      <c r="T46" s="73">
        <f t="shared" si="17"/>
        <v>110.55555555555556</v>
      </c>
    </row>
    <row r="47" spans="1:20" ht="57.75" customHeight="1" thickBot="1">
      <c r="A47" s="274" t="s">
        <v>279</v>
      </c>
      <c r="B47" s="124" t="s">
        <v>273</v>
      </c>
      <c r="C47" s="353">
        <f>Electricity_DataTraffic!N47</f>
        <v>40892</v>
      </c>
      <c r="D47" s="286">
        <f>E4</f>
        <v>1000</v>
      </c>
      <c r="E47" s="250">
        <f>C47*D47</f>
        <v>40892000</v>
      </c>
      <c r="F47" s="71">
        <f t="shared" si="3"/>
        <v>65427200</v>
      </c>
      <c r="G47" s="71">
        <f t="shared" si="4"/>
        <v>10904533.333333334</v>
      </c>
      <c r="H47" s="71">
        <f t="shared" si="5"/>
        <v>1817422.2222222222</v>
      </c>
      <c r="I47" s="71">
        <f t="shared" si="6"/>
        <v>1090453.3333333333</v>
      </c>
      <c r="J47" s="71">
        <f t="shared" si="7"/>
        <v>363484.44444444444</v>
      </c>
      <c r="K47" s="71">
        <f t="shared" si="8"/>
        <v>90871.11111111111</v>
      </c>
      <c r="L47" s="71">
        <f t="shared" si="9"/>
        <v>7572.592592592592</v>
      </c>
      <c r="M47" s="244">
        <f t="shared" si="10"/>
        <v>41489000</v>
      </c>
      <c r="N47" s="73">
        <f t="shared" si="11"/>
        <v>66382400</v>
      </c>
      <c r="O47" s="73">
        <f t="shared" si="12"/>
        <v>11063733.333333334</v>
      </c>
      <c r="P47" s="73">
        <f t="shared" si="13"/>
        <v>1843955.5555555555</v>
      </c>
      <c r="Q47" s="73">
        <f t="shared" si="14"/>
        <v>1106373.3333333333</v>
      </c>
      <c r="R47" s="73">
        <f t="shared" si="15"/>
        <v>368791.1111111111</v>
      </c>
      <c r="S47" s="73">
        <f t="shared" si="16"/>
        <v>92197.77777777778</v>
      </c>
      <c r="T47" s="73">
        <f t="shared" si="17"/>
        <v>7683.148148148148</v>
      </c>
    </row>
    <row r="48" spans="1:20" s="349" customFormat="1" ht="12" customHeight="1" thickBot="1">
      <c r="A48" s="346" t="s">
        <v>36</v>
      </c>
      <c r="B48" s="371"/>
      <c r="C48" s="359"/>
      <c r="D48" s="359"/>
      <c r="E48" s="359"/>
      <c r="F48" s="407"/>
      <c r="G48" s="407"/>
      <c r="H48" s="407"/>
      <c r="I48" s="407"/>
      <c r="J48" s="407"/>
      <c r="K48" s="407"/>
      <c r="L48" s="407"/>
      <c r="M48" s="348"/>
      <c r="N48" s="348"/>
      <c r="O48" s="348"/>
      <c r="P48" s="348"/>
      <c r="Q48" s="348"/>
      <c r="R48" s="348"/>
      <c r="S48" s="348"/>
      <c r="T48" s="348"/>
    </row>
    <row r="49" spans="1:20" ht="15" customHeight="1" thickBot="1">
      <c r="A49" s="486" t="s">
        <v>280</v>
      </c>
      <c r="B49" s="322" t="s">
        <v>0</v>
      </c>
      <c r="C49" s="243">
        <f>Electricity_DataTraffic!N49</f>
        <v>597</v>
      </c>
      <c r="D49" s="202">
        <f>E4</f>
        <v>1000</v>
      </c>
      <c r="E49" s="243">
        <f>C49*D49</f>
        <v>597000</v>
      </c>
      <c r="F49" s="71">
        <f t="shared" si="3"/>
        <v>955200</v>
      </c>
      <c r="G49" s="71">
        <f t="shared" si="4"/>
        <v>159200</v>
      </c>
      <c r="H49" s="71">
        <f t="shared" si="5"/>
        <v>26533.333333333332</v>
      </c>
      <c r="I49" s="71">
        <f t="shared" si="6"/>
        <v>15920</v>
      </c>
      <c r="J49" s="71">
        <f t="shared" si="7"/>
        <v>5306.666666666667</v>
      </c>
      <c r="K49" s="71">
        <f t="shared" si="8"/>
        <v>1326.6666666666667</v>
      </c>
      <c r="L49" s="71">
        <f t="shared" si="9"/>
        <v>110.55555555555556</v>
      </c>
      <c r="M49" s="244">
        <f t="shared" si="10"/>
        <v>597000</v>
      </c>
      <c r="N49" s="73">
        <f t="shared" si="11"/>
        <v>955200</v>
      </c>
      <c r="O49" s="73">
        <f t="shared" si="12"/>
        <v>159200</v>
      </c>
      <c r="P49" s="73">
        <f t="shared" si="13"/>
        <v>26533.333333333332</v>
      </c>
      <c r="Q49" s="73">
        <f t="shared" si="14"/>
        <v>15920</v>
      </c>
      <c r="R49" s="73">
        <f t="shared" si="15"/>
        <v>5306.666666666667</v>
      </c>
      <c r="S49" s="73">
        <f t="shared" si="16"/>
        <v>1326.6666666666667</v>
      </c>
      <c r="T49" s="73">
        <f t="shared" si="17"/>
        <v>110.55555555555556</v>
      </c>
    </row>
    <row r="50" spans="1:20" ht="15.75" thickBot="1">
      <c r="A50" s="487"/>
      <c r="B50" s="59" t="s">
        <v>25</v>
      </c>
      <c r="C50" s="244">
        <f>Electricity_DataTraffic!N50</f>
        <v>590</v>
      </c>
      <c r="D50" s="204">
        <f>E4</f>
        <v>1000</v>
      </c>
      <c r="E50" s="244">
        <f>C50*D50</f>
        <v>590000</v>
      </c>
      <c r="F50" s="71">
        <f t="shared" si="3"/>
        <v>944000</v>
      </c>
      <c r="G50" s="71">
        <f t="shared" si="4"/>
        <v>157333.33333333334</v>
      </c>
      <c r="H50" s="71">
        <f t="shared" si="5"/>
        <v>26222.222222222223</v>
      </c>
      <c r="I50" s="71">
        <f t="shared" si="6"/>
        <v>15733.333333333334</v>
      </c>
      <c r="J50" s="71">
        <f t="shared" si="7"/>
        <v>5244.444444444444</v>
      </c>
      <c r="K50" s="71">
        <f t="shared" si="8"/>
        <v>1311.111111111111</v>
      </c>
      <c r="L50" s="71">
        <f t="shared" si="9"/>
        <v>109.25925925925925</v>
      </c>
      <c r="M50" s="244">
        <f t="shared" si="10"/>
        <v>1187000</v>
      </c>
      <c r="N50" s="73">
        <f t="shared" si="11"/>
        <v>1899200</v>
      </c>
      <c r="O50" s="73">
        <f t="shared" si="12"/>
        <v>316533.3333333333</v>
      </c>
      <c r="P50" s="73">
        <f t="shared" si="13"/>
        <v>52755.555555555555</v>
      </c>
      <c r="Q50" s="73">
        <f t="shared" si="14"/>
        <v>31653.333333333332</v>
      </c>
      <c r="R50" s="73">
        <f t="shared" si="15"/>
        <v>10551.111111111111</v>
      </c>
      <c r="S50" s="73">
        <f t="shared" si="16"/>
        <v>2637.777777777778</v>
      </c>
      <c r="T50" s="73">
        <f t="shared" si="17"/>
        <v>219.8148148148148</v>
      </c>
    </row>
    <row r="51" spans="1:20" ht="15.75" thickBot="1">
      <c r="A51" s="487"/>
      <c r="B51" s="59" t="s">
        <v>24</v>
      </c>
      <c r="C51" s="244">
        <f>Electricity_DataTraffic!N51</f>
        <v>597</v>
      </c>
      <c r="D51" s="204">
        <f>E4</f>
        <v>1000</v>
      </c>
      <c r="E51" s="244">
        <f>C51*D51</f>
        <v>597000</v>
      </c>
      <c r="F51" s="71">
        <f t="shared" si="3"/>
        <v>955200</v>
      </c>
      <c r="G51" s="71">
        <f t="shared" si="4"/>
        <v>159200</v>
      </c>
      <c r="H51" s="71">
        <f t="shared" si="5"/>
        <v>26533.333333333332</v>
      </c>
      <c r="I51" s="71">
        <f t="shared" si="6"/>
        <v>15920</v>
      </c>
      <c r="J51" s="71">
        <f t="shared" si="7"/>
        <v>5306.666666666667</v>
      </c>
      <c r="K51" s="71">
        <f t="shared" si="8"/>
        <v>1326.6666666666667</v>
      </c>
      <c r="L51" s="71">
        <f t="shared" si="9"/>
        <v>110.55555555555556</v>
      </c>
      <c r="M51" s="244">
        <f t="shared" si="10"/>
        <v>1784000</v>
      </c>
      <c r="N51" s="73">
        <f t="shared" si="11"/>
        <v>2854400</v>
      </c>
      <c r="O51" s="73">
        <f t="shared" si="12"/>
        <v>475733.3333333333</v>
      </c>
      <c r="P51" s="73">
        <f t="shared" si="13"/>
        <v>79288.88888888889</v>
      </c>
      <c r="Q51" s="73">
        <f t="shared" si="14"/>
        <v>47573.333333333336</v>
      </c>
      <c r="R51" s="73">
        <f t="shared" si="15"/>
        <v>15857.777777777777</v>
      </c>
      <c r="S51" s="73">
        <f t="shared" si="16"/>
        <v>3964.4444444444443</v>
      </c>
      <c r="T51" s="73">
        <f t="shared" si="17"/>
        <v>330.3703703703704</v>
      </c>
    </row>
    <row r="52" spans="1:20" ht="15.75" thickBot="1">
      <c r="A52" s="487"/>
      <c r="B52" s="59" t="s">
        <v>104</v>
      </c>
      <c r="C52" s="244">
        <f>Electricity_DataTraffic!N52</f>
        <v>722</v>
      </c>
      <c r="D52" s="204">
        <f>E4</f>
        <v>1000</v>
      </c>
      <c r="E52" s="244">
        <f>C52*D52</f>
        <v>722000</v>
      </c>
      <c r="F52" s="71">
        <f t="shared" si="3"/>
        <v>1155200</v>
      </c>
      <c r="G52" s="71">
        <f t="shared" si="4"/>
        <v>192533.33333333334</v>
      </c>
      <c r="H52" s="71">
        <f t="shared" si="5"/>
        <v>32088.88888888889</v>
      </c>
      <c r="I52" s="71">
        <f t="shared" si="6"/>
        <v>19253.333333333332</v>
      </c>
      <c r="J52" s="71">
        <f t="shared" si="7"/>
        <v>6417.777777777777</v>
      </c>
      <c r="K52" s="71">
        <f t="shared" si="8"/>
        <v>1604.4444444444443</v>
      </c>
      <c r="L52" s="71">
        <f t="shared" si="9"/>
        <v>133.7037037037037</v>
      </c>
      <c r="M52" s="244">
        <f t="shared" si="10"/>
        <v>2506000</v>
      </c>
      <c r="N52" s="73">
        <f t="shared" si="11"/>
        <v>4009600</v>
      </c>
      <c r="O52" s="73">
        <f t="shared" si="12"/>
        <v>668266.6666666666</v>
      </c>
      <c r="P52" s="73">
        <f t="shared" si="13"/>
        <v>111377.77777777778</v>
      </c>
      <c r="Q52" s="73">
        <f t="shared" si="14"/>
        <v>66826.66666666667</v>
      </c>
      <c r="R52" s="73">
        <f t="shared" si="15"/>
        <v>22275.555555555555</v>
      </c>
      <c r="S52" s="73">
        <f t="shared" si="16"/>
        <v>5568.888888888889</v>
      </c>
      <c r="T52" s="73">
        <f t="shared" si="17"/>
        <v>464.0740740740741</v>
      </c>
    </row>
    <row r="53" spans="1:20" ht="15.75" thickBot="1">
      <c r="A53" s="488"/>
      <c r="B53" s="54" t="s">
        <v>31</v>
      </c>
      <c r="C53" s="250">
        <f>Electricity_DataTraffic!N53</f>
        <v>597</v>
      </c>
      <c r="D53" s="207">
        <f>E4</f>
        <v>1000</v>
      </c>
      <c r="E53" s="250">
        <f>C53*D53</f>
        <v>597000</v>
      </c>
      <c r="F53" s="71">
        <f t="shared" si="3"/>
        <v>955200</v>
      </c>
      <c r="G53" s="71">
        <f t="shared" si="4"/>
        <v>159200</v>
      </c>
      <c r="H53" s="71">
        <f t="shared" si="5"/>
        <v>26533.333333333332</v>
      </c>
      <c r="I53" s="71">
        <f t="shared" si="6"/>
        <v>15920</v>
      </c>
      <c r="J53" s="71">
        <f t="shared" si="7"/>
        <v>5306.666666666667</v>
      </c>
      <c r="K53" s="71">
        <f t="shared" si="8"/>
        <v>1326.6666666666667</v>
      </c>
      <c r="L53" s="71">
        <f t="shared" si="9"/>
        <v>110.55555555555556</v>
      </c>
      <c r="M53" s="244">
        <f t="shared" si="10"/>
        <v>3103000</v>
      </c>
      <c r="N53" s="73">
        <f t="shared" si="11"/>
        <v>4964800</v>
      </c>
      <c r="O53" s="73">
        <f t="shared" si="12"/>
        <v>827466.6666666666</v>
      </c>
      <c r="P53" s="73">
        <f t="shared" si="13"/>
        <v>137911.11111111112</v>
      </c>
      <c r="Q53" s="73">
        <f t="shared" si="14"/>
        <v>82746.66666666667</v>
      </c>
      <c r="R53" s="73">
        <f t="shared" si="15"/>
        <v>27582.222222222223</v>
      </c>
      <c r="S53" s="73">
        <f t="shared" si="16"/>
        <v>6895.555555555556</v>
      </c>
      <c r="T53" s="73">
        <f t="shared" si="17"/>
        <v>574.6296296296297</v>
      </c>
    </row>
    <row r="54" spans="1:20" s="365" customFormat="1" ht="11.25" customHeight="1" thickBot="1">
      <c r="A54" s="375" t="s">
        <v>174</v>
      </c>
      <c r="B54" s="376"/>
      <c r="C54" s="361"/>
      <c r="D54" s="361"/>
      <c r="E54" s="90"/>
      <c r="F54" s="71"/>
      <c r="G54" s="71"/>
      <c r="H54" s="71"/>
      <c r="I54" s="71"/>
      <c r="J54" s="71"/>
      <c r="K54" s="71"/>
      <c r="L54" s="71"/>
      <c r="M54" s="73"/>
      <c r="N54" s="73"/>
      <c r="O54" s="73"/>
      <c r="P54" s="73"/>
      <c r="Q54" s="73"/>
      <c r="R54" s="73"/>
      <c r="S54" s="73"/>
      <c r="T54" s="73"/>
    </row>
    <row r="55" spans="1:20" ht="81" customHeight="1" thickBot="1">
      <c r="A55" s="113" t="s">
        <v>281</v>
      </c>
      <c r="B55" s="267"/>
      <c r="C55" s="353">
        <f>Electricity_DataTraffic!N55</f>
        <v>0</v>
      </c>
      <c r="D55" s="279">
        <f>E4</f>
        <v>1000</v>
      </c>
      <c r="E55" s="353">
        <f>C55*D55</f>
        <v>0</v>
      </c>
      <c r="F55" s="71">
        <f t="shared" si="3"/>
        <v>0</v>
      </c>
      <c r="G55" s="71">
        <f t="shared" si="4"/>
        <v>0</v>
      </c>
      <c r="H55" s="71">
        <f t="shared" si="5"/>
        <v>0</v>
      </c>
      <c r="I55" s="71">
        <f t="shared" si="6"/>
        <v>0</v>
      </c>
      <c r="J55" s="71">
        <f t="shared" si="7"/>
        <v>0</v>
      </c>
      <c r="K55" s="71">
        <f t="shared" si="8"/>
        <v>0</v>
      </c>
      <c r="L55" s="71">
        <f t="shared" si="9"/>
        <v>0</v>
      </c>
      <c r="M55" s="244">
        <f t="shared" si="10"/>
        <v>0</v>
      </c>
      <c r="N55" s="73">
        <f t="shared" si="11"/>
        <v>0</v>
      </c>
      <c r="O55" s="73">
        <f t="shared" si="12"/>
        <v>0</v>
      </c>
      <c r="P55" s="73">
        <f t="shared" si="13"/>
        <v>0</v>
      </c>
      <c r="Q55" s="73">
        <f t="shared" si="14"/>
        <v>0</v>
      </c>
      <c r="R55" s="73">
        <f t="shared" si="15"/>
        <v>0</v>
      </c>
      <c r="S55" s="73">
        <f t="shared" si="16"/>
        <v>0</v>
      </c>
      <c r="T55" s="73">
        <f t="shared" si="17"/>
        <v>0</v>
      </c>
    </row>
    <row r="56" spans="1:20" s="365" customFormat="1" ht="12.75" customHeight="1" thickBot="1">
      <c r="A56" s="377" t="s">
        <v>175</v>
      </c>
      <c r="B56" s="378"/>
      <c r="C56" s="361"/>
      <c r="D56" s="361"/>
      <c r="E56" s="90"/>
      <c r="F56" s="71"/>
      <c r="G56" s="71"/>
      <c r="H56" s="71"/>
      <c r="I56" s="71"/>
      <c r="J56" s="71"/>
      <c r="K56" s="71"/>
      <c r="L56" s="71"/>
      <c r="M56" s="73"/>
      <c r="N56" s="73"/>
      <c r="O56" s="73"/>
      <c r="P56" s="73"/>
      <c r="Q56" s="73"/>
      <c r="R56" s="73"/>
      <c r="S56" s="73"/>
      <c r="T56" s="73"/>
    </row>
    <row r="57" spans="1:20" ht="80.25" customHeight="1" thickBot="1">
      <c r="A57" s="113" t="s">
        <v>281</v>
      </c>
      <c r="B57" s="267"/>
      <c r="C57" s="353">
        <f>Electricity_DataTraffic!N57</f>
        <v>0</v>
      </c>
      <c r="D57" s="279">
        <f>E4</f>
        <v>1000</v>
      </c>
      <c r="E57" s="353">
        <f>C57*D57</f>
        <v>0</v>
      </c>
      <c r="F57" s="71">
        <f t="shared" si="3"/>
        <v>0</v>
      </c>
      <c r="G57" s="71">
        <f t="shared" si="4"/>
        <v>0</v>
      </c>
      <c r="H57" s="71">
        <f t="shared" si="5"/>
        <v>0</v>
      </c>
      <c r="I57" s="71">
        <f t="shared" si="6"/>
        <v>0</v>
      </c>
      <c r="J57" s="71">
        <f t="shared" si="7"/>
        <v>0</v>
      </c>
      <c r="K57" s="71">
        <f t="shared" si="8"/>
        <v>0</v>
      </c>
      <c r="L57" s="71">
        <f t="shared" si="9"/>
        <v>0</v>
      </c>
      <c r="M57" s="244">
        <f t="shared" si="10"/>
        <v>0</v>
      </c>
      <c r="N57" s="73">
        <f t="shared" si="11"/>
        <v>0</v>
      </c>
      <c r="O57" s="73">
        <f t="shared" si="12"/>
        <v>0</v>
      </c>
      <c r="P57" s="73">
        <f t="shared" si="13"/>
        <v>0</v>
      </c>
      <c r="Q57" s="73">
        <f t="shared" si="14"/>
        <v>0</v>
      </c>
      <c r="R57" s="73">
        <f t="shared" si="15"/>
        <v>0</v>
      </c>
      <c r="S57" s="73">
        <f t="shared" si="16"/>
        <v>0</v>
      </c>
      <c r="T57" s="73">
        <f t="shared" si="17"/>
        <v>0</v>
      </c>
    </row>
    <row r="58" spans="1:20" s="365" customFormat="1" ht="12.75" customHeight="1" thickBot="1">
      <c r="A58" s="377" t="s">
        <v>155</v>
      </c>
      <c r="B58" s="378"/>
      <c r="C58" s="361"/>
      <c r="D58" s="361"/>
      <c r="E58" s="90"/>
      <c r="F58" s="71"/>
      <c r="G58" s="71"/>
      <c r="H58" s="71"/>
      <c r="I58" s="71"/>
      <c r="J58" s="71"/>
      <c r="K58" s="71"/>
      <c r="L58" s="71"/>
      <c r="M58" s="73"/>
      <c r="N58" s="73"/>
      <c r="O58" s="73"/>
      <c r="P58" s="73"/>
      <c r="Q58" s="73"/>
      <c r="R58" s="73"/>
      <c r="S58" s="73"/>
      <c r="T58" s="73"/>
    </row>
    <row r="59" spans="1:20" ht="57.75" customHeight="1" thickBot="1">
      <c r="A59" s="113" t="s">
        <v>282</v>
      </c>
      <c r="B59" s="277" t="s">
        <v>283</v>
      </c>
      <c r="C59" s="353">
        <f>Electricity_DataTraffic!N59</f>
        <v>656</v>
      </c>
      <c r="D59" s="279">
        <f>E4</f>
        <v>1000</v>
      </c>
      <c r="E59" s="353">
        <f>C59*D59</f>
        <v>656000</v>
      </c>
      <c r="F59" s="71">
        <f t="shared" si="3"/>
        <v>1049600</v>
      </c>
      <c r="G59" s="71">
        <f t="shared" si="4"/>
        <v>174933.33333333334</v>
      </c>
      <c r="H59" s="71">
        <f t="shared" si="5"/>
        <v>29155.555555555555</v>
      </c>
      <c r="I59" s="71">
        <f t="shared" si="6"/>
        <v>17493.333333333332</v>
      </c>
      <c r="J59" s="71">
        <f t="shared" si="7"/>
        <v>5831.111111111111</v>
      </c>
      <c r="K59" s="71">
        <f t="shared" si="8"/>
        <v>1457.7777777777778</v>
      </c>
      <c r="L59" s="71">
        <f t="shared" si="9"/>
        <v>121.48148148148148</v>
      </c>
      <c r="M59" s="244">
        <f t="shared" si="10"/>
        <v>656000</v>
      </c>
      <c r="N59" s="73">
        <f t="shared" si="11"/>
        <v>1049600</v>
      </c>
      <c r="O59" s="73">
        <f t="shared" si="12"/>
        <v>174933.33333333334</v>
      </c>
      <c r="P59" s="73">
        <f t="shared" si="13"/>
        <v>29155.555555555555</v>
      </c>
      <c r="Q59" s="73">
        <f t="shared" si="14"/>
        <v>17493.333333333332</v>
      </c>
      <c r="R59" s="73">
        <f t="shared" si="15"/>
        <v>5831.111111111111</v>
      </c>
      <c r="S59" s="73">
        <f t="shared" si="16"/>
        <v>1457.7777777777778</v>
      </c>
      <c r="T59" s="73">
        <f t="shared" si="17"/>
        <v>121.48148148148148</v>
      </c>
    </row>
    <row r="60" spans="1:20" s="349" customFormat="1" ht="12.75" customHeight="1" thickBot="1">
      <c r="A60" s="379" t="s">
        <v>36</v>
      </c>
      <c r="B60" s="354"/>
      <c r="C60" s="359"/>
      <c r="D60" s="359"/>
      <c r="E60" s="359"/>
      <c r="F60" s="407"/>
      <c r="G60" s="407"/>
      <c r="H60" s="407"/>
      <c r="I60" s="407"/>
      <c r="J60" s="407"/>
      <c r="K60" s="407"/>
      <c r="L60" s="407"/>
      <c r="M60" s="348"/>
      <c r="N60" s="348"/>
      <c r="O60" s="348"/>
      <c r="P60" s="348"/>
      <c r="Q60" s="348"/>
      <c r="R60" s="348"/>
      <c r="S60" s="348"/>
      <c r="T60" s="348"/>
    </row>
    <row r="61" spans="1:20" ht="15" customHeight="1" thickBot="1">
      <c r="A61" s="486" t="s">
        <v>286</v>
      </c>
      <c r="B61" s="37" t="s">
        <v>0</v>
      </c>
      <c r="C61" s="243">
        <f>Electricity_DataTraffic!N61</f>
        <v>597</v>
      </c>
      <c r="D61" s="202">
        <f>E4</f>
        <v>1000</v>
      </c>
      <c r="E61" s="243">
        <f>C61*D61</f>
        <v>597000</v>
      </c>
      <c r="F61" s="71">
        <f t="shared" si="3"/>
        <v>955200</v>
      </c>
      <c r="G61" s="71">
        <f t="shared" si="4"/>
        <v>159200</v>
      </c>
      <c r="H61" s="71">
        <f t="shared" si="5"/>
        <v>26533.333333333332</v>
      </c>
      <c r="I61" s="71">
        <f t="shared" si="6"/>
        <v>15920</v>
      </c>
      <c r="J61" s="71">
        <f t="shared" si="7"/>
        <v>5306.666666666667</v>
      </c>
      <c r="K61" s="71">
        <f t="shared" si="8"/>
        <v>1326.6666666666667</v>
      </c>
      <c r="L61" s="71">
        <f t="shared" si="9"/>
        <v>110.55555555555556</v>
      </c>
      <c r="M61" s="244">
        <f t="shared" si="10"/>
        <v>597000</v>
      </c>
      <c r="N61" s="73">
        <f t="shared" si="11"/>
        <v>955200</v>
      </c>
      <c r="O61" s="73">
        <f t="shared" si="12"/>
        <v>159200</v>
      </c>
      <c r="P61" s="73">
        <f t="shared" si="13"/>
        <v>26533.333333333332</v>
      </c>
      <c r="Q61" s="73">
        <f t="shared" si="14"/>
        <v>15920</v>
      </c>
      <c r="R61" s="73">
        <f t="shared" si="15"/>
        <v>5306.666666666667</v>
      </c>
      <c r="S61" s="73">
        <f t="shared" si="16"/>
        <v>1326.6666666666667</v>
      </c>
      <c r="T61" s="73">
        <f t="shared" si="17"/>
        <v>110.55555555555556</v>
      </c>
    </row>
    <row r="62" spans="1:20" ht="15.75" thickBot="1">
      <c r="A62" s="487"/>
      <c r="B62" s="58" t="s">
        <v>25</v>
      </c>
      <c r="C62" s="244">
        <f>Electricity_DataTraffic!N62</f>
        <v>590</v>
      </c>
      <c r="D62" s="204">
        <f>E4</f>
        <v>1000</v>
      </c>
      <c r="E62" s="244">
        <f>C62*D62</f>
        <v>590000</v>
      </c>
      <c r="F62" s="71">
        <f t="shared" si="3"/>
        <v>944000</v>
      </c>
      <c r="G62" s="71">
        <f t="shared" si="4"/>
        <v>157333.33333333334</v>
      </c>
      <c r="H62" s="71">
        <f t="shared" si="5"/>
        <v>26222.222222222223</v>
      </c>
      <c r="I62" s="71">
        <f t="shared" si="6"/>
        <v>15733.333333333334</v>
      </c>
      <c r="J62" s="71">
        <f t="shared" si="7"/>
        <v>5244.444444444444</v>
      </c>
      <c r="K62" s="71">
        <f t="shared" si="8"/>
        <v>1311.111111111111</v>
      </c>
      <c r="L62" s="71">
        <f t="shared" si="9"/>
        <v>109.25925925925925</v>
      </c>
      <c r="M62" s="244">
        <f t="shared" si="10"/>
        <v>1187000</v>
      </c>
      <c r="N62" s="73">
        <f t="shared" si="11"/>
        <v>1899200</v>
      </c>
      <c r="O62" s="73">
        <f t="shared" si="12"/>
        <v>316533.3333333333</v>
      </c>
      <c r="P62" s="73">
        <f t="shared" si="13"/>
        <v>52755.555555555555</v>
      </c>
      <c r="Q62" s="73">
        <f t="shared" si="14"/>
        <v>31653.333333333332</v>
      </c>
      <c r="R62" s="73">
        <f t="shared" si="15"/>
        <v>10551.111111111111</v>
      </c>
      <c r="S62" s="73">
        <f t="shared" si="16"/>
        <v>2637.777777777778</v>
      </c>
      <c r="T62" s="73">
        <f t="shared" si="17"/>
        <v>219.8148148148148</v>
      </c>
    </row>
    <row r="63" spans="1:20" ht="15.75" thickBot="1">
      <c r="A63" s="487"/>
      <c r="B63" s="58" t="s">
        <v>24</v>
      </c>
      <c r="C63" s="244">
        <f>Electricity_DataTraffic!N63</f>
        <v>597</v>
      </c>
      <c r="D63" s="204">
        <f>E4</f>
        <v>1000</v>
      </c>
      <c r="E63" s="244">
        <f>C63*D63</f>
        <v>597000</v>
      </c>
      <c r="F63" s="71">
        <f t="shared" si="3"/>
        <v>955200</v>
      </c>
      <c r="G63" s="71">
        <f t="shared" si="4"/>
        <v>159200</v>
      </c>
      <c r="H63" s="71">
        <f t="shared" si="5"/>
        <v>26533.333333333332</v>
      </c>
      <c r="I63" s="71">
        <f t="shared" si="6"/>
        <v>15920</v>
      </c>
      <c r="J63" s="71">
        <f t="shared" si="7"/>
        <v>5306.666666666667</v>
      </c>
      <c r="K63" s="71">
        <f t="shared" si="8"/>
        <v>1326.6666666666667</v>
      </c>
      <c r="L63" s="71">
        <f t="shared" si="9"/>
        <v>110.55555555555556</v>
      </c>
      <c r="M63" s="244">
        <f t="shared" si="10"/>
        <v>1784000</v>
      </c>
      <c r="N63" s="73">
        <f t="shared" si="11"/>
        <v>2854400</v>
      </c>
      <c r="O63" s="73">
        <f t="shared" si="12"/>
        <v>475733.3333333333</v>
      </c>
      <c r="P63" s="73">
        <f t="shared" si="13"/>
        <v>79288.88888888889</v>
      </c>
      <c r="Q63" s="73">
        <f t="shared" si="14"/>
        <v>47573.333333333336</v>
      </c>
      <c r="R63" s="73">
        <f t="shared" si="15"/>
        <v>15857.777777777777</v>
      </c>
      <c r="S63" s="73">
        <f t="shared" si="16"/>
        <v>3964.4444444444443</v>
      </c>
      <c r="T63" s="73">
        <f t="shared" si="17"/>
        <v>330.3703703703704</v>
      </c>
    </row>
    <row r="64" spans="1:20" ht="15.75" thickBot="1">
      <c r="A64" s="487"/>
      <c r="B64" s="58" t="s">
        <v>104</v>
      </c>
      <c r="C64" s="244">
        <f>Electricity_DataTraffic!N64</f>
        <v>722</v>
      </c>
      <c r="D64" s="204">
        <f>E4</f>
        <v>1000</v>
      </c>
      <c r="E64" s="244">
        <f>C64*D64</f>
        <v>722000</v>
      </c>
      <c r="F64" s="71">
        <f t="shared" si="3"/>
        <v>1155200</v>
      </c>
      <c r="G64" s="71">
        <f t="shared" si="4"/>
        <v>192533.33333333334</v>
      </c>
      <c r="H64" s="71">
        <f t="shared" si="5"/>
        <v>32088.88888888889</v>
      </c>
      <c r="I64" s="71">
        <f t="shared" si="6"/>
        <v>19253.333333333332</v>
      </c>
      <c r="J64" s="71">
        <f t="shared" si="7"/>
        <v>6417.777777777777</v>
      </c>
      <c r="K64" s="71">
        <f t="shared" si="8"/>
        <v>1604.4444444444443</v>
      </c>
      <c r="L64" s="71">
        <f t="shared" si="9"/>
        <v>133.7037037037037</v>
      </c>
      <c r="M64" s="244">
        <f t="shared" si="10"/>
        <v>2506000</v>
      </c>
      <c r="N64" s="73">
        <f t="shared" si="11"/>
        <v>4009600</v>
      </c>
      <c r="O64" s="73">
        <f t="shared" si="12"/>
        <v>668266.6666666666</v>
      </c>
      <c r="P64" s="73">
        <f t="shared" si="13"/>
        <v>111377.77777777778</v>
      </c>
      <c r="Q64" s="73">
        <f t="shared" si="14"/>
        <v>66826.66666666667</v>
      </c>
      <c r="R64" s="73">
        <f t="shared" si="15"/>
        <v>22275.555555555555</v>
      </c>
      <c r="S64" s="73">
        <f t="shared" si="16"/>
        <v>5568.888888888889</v>
      </c>
      <c r="T64" s="73">
        <f t="shared" si="17"/>
        <v>464.0740740740741</v>
      </c>
    </row>
    <row r="65" spans="1:20" ht="15.75" thickBot="1">
      <c r="A65" s="488"/>
      <c r="B65" s="53" t="s">
        <v>31</v>
      </c>
      <c r="C65" s="250">
        <f>Electricity_DataTraffic!N65</f>
        <v>597</v>
      </c>
      <c r="D65" s="207">
        <f>E4</f>
        <v>1000</v>
      </c>
      <c r="E65" s="250">
        <f>C65*D65</f>
        <v>597000</v>
      </c>
      <c r="F65" s="71">
        <f t="shared" si="3"/>
        <v>955200</v>
      </c>
      <c r="G65" s="71">
        <f t="shared" si="4"/>
        <v>159200</v>
      </c>
      <c r="H65" s="71">
        <f t="shared" si="5"/>
        <v>26533.333333333332</v>
      </c>
      <c r="I65" s="71">
        <f t="shared" si="6"/>
        <v>15920</v>
      </c>
      <c r="J65" s="71">
        <f t="shared" si="7"/>
        <v>5306.666666666667</v>
      </c>
      <c r="K65" s="71">
        <f t="shared" si="8"/>
        <v>1326.6666666666667</v>
      </c>
      <c r="L65" s="71">
        <f t="shared" si="9"/>
        <v>110.55555555555556</v>
      </c>
      <c r="M65" s="244">
        <f t="shared" si="10"/>
        <v>3103000</v>
      </c>
      <c r="N65" s="73">
        <f t="shared" si="11"/>
        <v>4964800</v>
      </c>
      <c r="O65" s="73">
        <f t="shared" si="12"/>
        <v>827466.6666666666</v>
      </c>
      <c r="P65" s="73">
        <f t="shared" si="13"/>
        <v>137911.11111111112</v>
      </c>
      <c r="Q65" s="73">
        <f t="shared" si="14"/>
        <v>82746.66666666667</v>
      </c>
      <c r="R65" s="73">
        <f t="shared" si="15"/>
        <v>27582.222222222223</v>
      </c>
      <c r="S65" s="73">
        <f t="shared" si="16"/>
        <v>6895.555555555556</v>
      </c>
      <c r="T65" s="73">
        <f t="shared" si="17"/>
        <v>574.6296296296297</v>
      </c>
    </row>
    <row r="66" spans="1:20" s="366" customFormat="1" ht="15.75" customHeight="1" thickBot="1">
      <c r="A66" s="380" t="s">
        <v>40</v>
      </c>
      <c r="B66" s="381"/>
      <c r="C66" s="360"/>
      <c r="D66" s="360"/>
      <c r="E66" s="353"/>
      <c r="F66" s="243"/>
      <c r="G66" s="243"/>
      <c r="H66" s="243"/>
      <c r="I66" s="243"/>
      <c r="J66" s="243"/>
      <c r="K66" s="243"/>
      <c r="L66" s="243"/>
      <c r="M66" s="244"/>
      <c r="N66" s="244"/>
      <c r="O66" s="244"/>
      <c r="P66" s="244"/>
      <c r="Q66" s="244"/>
      <c r="R66" s="244"/>
      <c r="S66" s="244"/>
      <c r="T66" s="244"/>
    </row>
    <row r="67" spans="1:20" s="365" customFormat="1" ht="13.5" customHeight="1" thickBot="1">
      <c r="A67" s="363" t="s">
        <v>156</v>
      </c>
      <c r="B67" s="363"/>
      <c r="C67" s="382"/>
      <c r="D67" s="382"/>
      <c r="E67" s="142"/>
      <c r="F67" s="71"/>
      <c r="G67" s="71"/>
      <c r="H67" s="71"/>
      <c r="I67" s="71"/>
      <c r="J67" s="71"/>
      <c r="K67" s="71"/>
      <c r="L67" s="71"/>
      <c r="M67" s="73"/>
      <c r="N67" s="73"/>
      <c r="O67" s="73"/>
      <c r="P67" s="73"/>
      <c r="Q67" s="73"/>
      <c r="R67" s="73"/>
      <c r="S67" s="73"/>
      <c r="T67" s="73"/>
    </row>
    <row r="68" spans="1:20" ht="99" customHeight="1" thickBot="1">
      <c r="A68" s="344" t="s">
        <v>287</v>
      </c>
      <c r="B68" s="267"/>
      <c r="C68" s="353">
        <f>Electricity_DataTraffic!N68</f>
        <v>0</v>
      </c>
      <c r="D68" s="279">
        <f>E4</f>
        <v>1000</v>
      </c>
      <c r="E68" s="353">
        <f>C68*D68</f>
        <v>0</v>
      </c>
      <c r="F68" s="71">
        <f t="shared" si="3"/>
        <v>0</v>
      </c>
      <c r="G68" s="71">
        <f t="shared" si="4"/>
        <v>0</v>
      </c>
      <c r="H68" s="71">
        <f t="shared" si="5"/>
        <v>0</v>
      </c>
      <c r="I68" s="71">
        <f t="shared" si="6"/>
        <v>0</v>
      </c>
      <c r="J68" s="71">
        <f t="shared" si="7"/>
        <v>0</v>
      </c>
      <c r="K68" s="71">
        <f t="shared" si="8"/>
        <v>0</v>
      </c>
      <c r="L68" s="71">
        <f t="shared" si="9"/>
        <v>0</v>
      </c>
      <c r="M68" s="244">
        <f t="shared" si="10"/>
        <v>0</v>
      </c>
      <c r="N68" s="73">
        <f t="shared" si="11"/>
        <v>0</v>
      </c>
      <c r="O68" s="73">
        <f t="shared" si="12"/>
        <v>0</v>
      </c>
      <c r="P68" s="73">
        <f t="shared" si="13"/>
        <v>0</v>
      </c>
      <c r="Q68" s="73">
        <f t="shared" si="14"/>
        <v>0</v>
      </c>
      <c r="R68" s="73">
        <f t="shared" si="15"/>
        <v>0</v>
      </c>
      <c r="S68" s="73">
        <f t="shared" si="16"/>
        <v>0</v>
      </c>
      <c r="T68" s="73">
        <f t="shared" si="17"/>
        <v>0</v>
      </c>
    </row>
    <row r="69" spans="1:20" s="349" customFormat="1" ht="12.75" customHeight="1" thickBot="1">
      <c r="A69" s="383" t="s">
        <v>36</v>
      </c>
      <c r="B69" s="358"/>
      <c r="C69" s="359"/>
      <c r="D69" s="359"/>
      <c r="E69" s="359"/>
      <c r="F69" s="407"/>
      <c r="G69" s="407"/>
      <c r="H69" s="407"/>
      <c r="I69" s="407"/>
      <c r="J69" s="407"/>
      <c r="K69" s="407"/>
      <c r="L69" s="407"/>
      <c r="M69" s="348"/>
      <c r="N69" s="348"/>
      <c r="O69" s="348"/>
      <c r="P69" s="348"/>
      <c r="Q69" s="348"/>
      <c r="R69" s="348"/>
      <c r="S69" s="348"/>
      <c r="T69" s="348"/>
    </row>
    <row r="70" spans="1:20" ht="15.75" thickBot="1">
      <c r="A70" s="521" t="s">
        <v>118</v>
      </c>
      <c r="B70" s="37" t="s">
        <v>0</v>
      </c>
      <c r="C70" s="243">
        <f>Electricity_DataTraffic!N70</f>
        <v>597</v>
      </c>
      <c r="D70" s="202">
        <f>E4</f>
        <v>1000</v>
      </c>
      <c r="E70" s="243">
        <f>C70*D70</f>
        <v>597000</v>
      </c>
      <c r="F70" s="71">
        <f t="shared" si="3"/>
        <v>955200</v>
      </c>
      <c r="G70" s="71">
        <f t="shared" si="4"/>
        <v>159200</v>
      </c>
      <c r="H70" s="71">
        <f t="shared" si="5"/>
        <v>26533.333333333332</v>
      </c>
      <c r="I70" s="71">
        <f t="shared" si="6"/>
        <v>15920</v>
      </c>
      <c r="J70" s="71">
        <f t="shared" si="7"/>
        <v>5306.666666666667</v>
      </c>
      <c r="K70" s="71">
        <f t="shared" si="8"/>
        <v>1326.6666666666667</v>
      </c>
      <c r="L70" s="71">
        <f t="shared" si="9"/>
        <v>110.55555555555556</v>
      </c>
      <c r="M70" s="244">
        <f t="shared" si="10"/>
        <v>597000</v>
      </c>
      <c r="N70" s="73">
        <f t="shared" si="11"/>
        <v>955200</v>
      </c>
      <c r="O70" s="73">
        <f t="shared" si="12"/>
        <v>159200</v>
      </c>
      <c r="P70" s="73">
        <f t="shared" si="13"/>
        <v>26533.333333333332</v>
      </c>
      <c r="Q70" s="73">
        <f t="shared" si="14"/>
        <v>15920</v>
      </c>
      <c r="R70" s="73">
        <f t="shared" si="15"/>
        <v>5306.666666666667</v>
      </c>
      <c r="S70" s="73">
        <f t="shared" si="16"/>
        <v>1326.6666666666667</v>
      </c>
      <c r="T70" s="73">
        <f t="shared" si="17"/>
        <v>110.55555555555556</v>
      </c>
    </row>
    <row r="71" spans="1:20" ht="15.75" thickBot="1">
      <c r="A71" s="522"/>
      <c r="B71" s="58" t="s">
        <v>25</v>
      </c>
      <c r="C71" s="244">
        <f>Electricity_DataTraffic!N71</f>
        <v>590</v>
      </c>
      <c r="D71" s="204">
        <f>E4</f>
        <v>1000</v>
      </c>
      <c r="E71" s="244">
        <f>C71*D71</f>
        <v>590000</v>
      </c>
      <c r="F71" s="71">
        <f t="shared" si="3"/>
        <v>944000</v>
      </c>
      <c r="G71" s="71">
        <f t="shared" si="4"/>
        <v>157333.33333333334</v>
      </c>
      <c r="H71" s="71">
        <f t="shared" si="5"/>
        <v>26222.222222222223</v>
      </c>
      <c r="I71" s="71">
        <f t="shared" si="6"/>
        <v>15733.333333333334</v>
      </c>
      <c r="J71" s="71">
        <f t="shared" si="7"/>
        <v>5244.444444444444</v>
      </c>
      <c r="K71" s="71">
        <f t="shared" si="8"/>
        <v>1311.111111111111</v>
      </c>
      <c r="L71" s="71">
        <f t="shared" si="9"/>
        <v>109.25925925925925</v>
      </c>
      <c r="M71" s="244">
        <f t="shared" si="10"/>
        <v>1187000</v>
      </c>
      <c r="N71" s="73">
        <f t="shared" si="11"/>
        <v>1899200</v>
      </c>
      <c r="O71" s="73">
        <f t="shared" si="12"/>
        <v>316533.3333333333</v>
      </c>
      <c r="P71" s="73">
        <f t="shared" si="13"/>
        <v>52755.555555555555</v>
      </c>
      <c r="Q71" s="73">
        <f t="shared" si="14"/>
        <v>31653.333333333332</v>
      </c>
      <c r="R71" s="73">
        <f t="shared" si="15"/>
        <v>10551.111111111111</v>
      </c>
      <c r="S71" s="73">
        <f t="shared" si="16"/>
        <v>2637.777777777778</v>
      </c>
      <c r="T71" s="73">
        <f t="shared" si="17"/>
        <v>219.8148148148148</v>
      </c>
    </row>
    <row r="72" spans="1:20" ht="15.75" thickBot="1">
      <c r="A72" s="522"/>
      <c r="B72" s="58" t="s">
        <v>24</v>
      </c>
      <c r="C72" s="244">
        <f>Electricity_DataTraffic!N72</f>
        <v>597</v>
      </c>
      <c r="D72" s="204">
        <f>E4</f>
        <v>1000</v>
      </c>
      <c r="E72" s="244">
        <f>C72*D72</f>
        <v>597000</v>
      </c>
      <c r="F72" s="71">
        <f>E72*8/$F$4</f>
        <v>955200</v>
      </c>
      <c r="G72" s="71">
        <f aca="true" t="shared" si="20" ref="G72:G135">E72*8/$G$4</f>
        <v>159200</v>
      </c>
      <c r="H72" s="71">
        <f aca="true" t="shared" si="21" ref="H72:H135">E72*8/$H$4</f>
        <v>26533.333333333332</v>
      </c>
      <c r="I72" s="71">
        <f aca="true" t="shared" si="22" ref="I72:I135">E72*8/$I$4</f>
        <v>15920</v>
      </c>
      <c r="J72" s="71">
        <f aca="true" t="shared" si="23" ref="J72:J135">E72*8/$J$4</f>
        <v>5306.666666666667</v>
      </c>
      <c r="K72" s="71">
        <f aca="true" t="shared" si="24" ref="K72:K135">E72*8/$K$4</f>
        <v>1326.6666666666667</v>
      </c>
      <c r="L72" s="71">
        <f aca="true" t="shared" si="25" ref="L72:L135">E72*8/$L$4</f>
        <v>110.55555555555556</v>
      </c>
      <c r="M72" s="244">
        <f aca="true" t="shared" si="26" ref="M72:M135">M71+E72</f>
        <v>1784000</v>
      </c>
      <c r="N72" s="73">
        <f>M72*8/$N$4</f>
        <v>2854400</v>
      </c>
      <c r="O72" s="73">
        <f aca="true" t="shared" si="27" ref="O72:O135">M72*8/$O$4</f>
        <v>475733.3333333333</v>
      </c>
      <c r="P72" s="73">
        <f aca="true" t="shared" si="28" ref="P72:P135">M72*8/$P$4</f>
        <v>79288.88888888889</v>
      </c>
      <c r="Q72" s="73">
        <f aca="true" t="shared" si="29" ref="Q72:Q135">M72*8/$Q$4</f>
        <v>47573.333333333336</v>
      </c>
      <c r="R72" s="73">
        <f aca="true" t="shared" si="30" ref="R72:R135">M72*8/$R$4</f>
        <v>15857.777777777777</v>
      </c>
      <c r="S72" s="73">
        <f aca="true" t="shared" si="31" ref="S72:S135">M72*8/$S$4</f>
        <v>3964.4444444444443</v>
      </c>
      <c r="T72" s="73">
        <f aca="true" t="shared" si="32" ref="T72:T135">M72*8/$T$4</f>
        <v>330.3703703703704</v>
      </c>
    </row>
    <row r="73" spans="1:20" ht="15.75" thickBot="1">
      <c r="A73" s="522"/>
      <c r="B73" s="58" t="s">
        <v>104</v>
      </c>
      <c r="C73" s="244">
        <f>Electricity_DataTraffic!N73</f>
        <v>722</v>
      </c>
      <c r="D73" s="204">
        <f>E4</f>
        <v>1000</v>
      </c>
      <c r="E73" s="244">
        <f>C73*D73</f>
        <v>722000</v>
      </c>
      <c r="F73" s="71">
        <f>E73*8/$F$4</f>
        <v>1155200</v>
      </c>
      <c r="G73" s="71">
        <f t="shared" si="20"/>
        <v>192533.33333333334</v>
      </c>
      <c r="H73" s="71">
        <f t="shared" si="21"/>
        <v>32088.88888888889</v>
      </c>
      <c r="I73" s="71">
        <f t="shared" si="22"/>
        <v>19253.333333333332</v>
      </c>
      <c r="J73" s="71">
        <f t="shared" si="23"/>
        <v>6417.777777777777</v>
      </c>
      <c r="K73" s="71">
        <f t="shared" si="24"/>
        <v>1604.4444444444443</v>
      </c>
      <c r="L73" s="71">
        <f t="shared" si="25"/>
        <v>133.7037037037037</v>
      </c>
      <c r="M73" s="244">
        <f t="shared" si="26"/>
        <v>2506000</v>
      </c>
      <c r="N73" s="73">
        <f>M73*8/$N$4</f>
        <v>4009600</v>
      </c>
      <c r="O73" s="73">
        <f t="shared" si="27"/>
        <v>668266.6666666666</v>
      </c>
      <c r="P73" s="73">
        <f t="shared" si="28"/>
        <v>111377.77777777778</v>
      </c>
      <c r="Q73" s="73">
        <f t="shared" si="29"/>
        <v>66826.66666666667</v>
      </c>
      <c r="R73" s="73">
        <f t="shared" si="30"/>
        <v>22275.555555555555</v>
      </c>
      <c r="S73" s="73">
        <f t="shared" si="31"/>
        <v>5568.888888888889</v>
      </c>
      <c r="T73" s="73">
        <f t="shared" si="32"/>
        <v>464.0740740740741</v>
      </c>
    </row>
    <row r="74" spans="1:20" ht="15.75" thickBot="1">
      <c r="A74" s="523"/>
      <c r="B74" s="53" t="s">
        <v>31</v>
      </c>
      <c r="C74" s="250">
        <f>Electricity_DataTraffic!N74</f>
        <v>597</v>
      </c>
      <c r="D74" s="207">
        <f>E4</f>
        <v>1000</v>
      </c>
      <c r="E74" s="250">
        <f>C74*D74</f>
        <v>597000</v>
      </c>
      <c r="F74" s="71">
        <f>E74*8/$F$4</f>
        <v>955200</v>
      </c>
      <c r="G74" s="71">
        <f t="shared" si="20"/>
        <v>159200</v>
      </c>
      <c r="H74" s="71">
        <f t="shared" si="21"/>
        <v>26533.333333333332</v>
      </c>
      <c r="I74" s="71">
        <f t="shared" si="22"/>
        <v>15920</v>
      </c>
      <c r="J74" s="71">
        <f t="shared" si="23"/>
        <v>5306.666666666667</v>
      </c>
      <c r="K74" s="71">
        <f t="shared" si="24"/>
        <v>1326.6666666666667</v>
      </c>
      <c r="L74" s="71">
        <f t="shared" si="25"/>
        <v>110.55555555555556</v>
      </c>
      <c r="M74" s="244">
        <f t="shared" si="26"/>
        <v>3103000</v>
      </c>
      <c r="N74" s="73">
        <f>M74*8/$N$4</f>
        <v>4964800</v>
      </c>
      <c r="O74" s="73">
        <f t="shared" si="27"/>
        <v>827466.6666666666</v>
      </c>
      <c r="P74" s="73">
        <f t="shared" si="28"/>
        <v>137911.11111111112</v>
      </c>
      <c r="Q74" s="73">
        <f t="shared" si="29"/>
        <v>82746.66666666667</v>
      </c>
      <c r="R74" s="73">
        <f t="shared" si="30"/>
        <v>27582.222222222223</v>
      </c>
      <c r="S74" s="73">
        <f t="shared" si="31"/>
        <v>6895.555555555556</v>
      </c>
      <c r="T74" s="73">
        <f t="shared" si="32"/>
        <v>574.6296296296297</v>
      </c>
    </row>
    <row r="75" spans="1:20" ht="66.75" customHeight="1" thickBot="1">
      <c r="A75" s="508" t="s">
        <v>385</v>
      </c>
      <c r="B75" s="509"/>
      <c r="C75" s="542"/>
      <c r="D75" s="142"/>
      <c r="E75" s="142"/>
      <c r="F75" s="71"/>
      <c r="G75" s="71"/>
      <c r="H75" s="71"/>
      <c r="I75" s="71"/>
      <c r="J75" s="71"/>
      <c r="K75" s="71"/>
      <c r="L75" s="71"/>
      <c r="M75" s="244"/>
      <c r="N75" s="73"/>
      <c r="O75" s="73"/>
      <c r="P75" s="73"/>
      <c r="Q75" s="73"/>
      <c r="R75" s="73"/>
      <c r="S75" s="73"/>
      <c r="T75" s="73"/>
    </row>
    <row r="76" spans="1:20" ht="28.5" customHeight="1" thickBot="1">
      <c r="A76" s="69" t="s">
        <v>383</v>
      </c>
      <c r="B76" s="28"/>
      <c r="C76" s="345">
        <f>Electricity_DataTraffic!N76</f>
        <v>0</v>
      </c>
      <c r="D76" s="212">
        <f>E4</f>
        <v>1000</v>
      </c>
      <c r="E76" s="251">
        <f>C76*D76</f>
        <v>0</v>
      </c>
      <c r="F76" s="71">
        <f aca="true" t="shared" si="33" ref="F76:L76">E76*8/$F$4</f>
        <v>0</v>
      </c>
      <c r="G76" s="71">
        <f t="shared" si="33"/>
        <v>0</v>
      </c>
      <c r="H76" s="71">
        <f t="shared" si="33"/>
        <v>0</v>
      </c>
      <c r="I76" s="71">
        <f t="shared" si="33"/>
        <v>0</v>
      </c>
      <c r="J76" s="71">
        <f t="shared" si="33"/>
        <v>0</v>
      </c>
      <c r="K76" s="71">
        <f t="shared" si="33"/>
        <v>0</v>
      </c>
      <c r="L76" s="71">
        <f t="shared" si="33"/>
        <v>0</v>
      </c>
      <c r="M76" s="244">
        <f t="shared" si="26"/>
        <v>0</v>
      </c>
      <c r="N76" s="73">
        <f aca="true" t="shared" si="34" ref="N76:T76">M76*8/$N$4</f>
        <v>0</v>
      </c>
      <c r="O76" s="73">
        <f t="shared" si="34"/>
        <v>0</v>
      </c>
      <c r="P76" s="73">
        <f t="shared" si="34"/>
        <v>0</v>
      </c>
      <c r="Q76" s="73">
        <f t="shared" si="34"/>
        <v>0</v>
      </c>
      <c r="R76" s="73">
        <f t="shared" si="34"/>
        <v>0</v>
      </c>
      <c r="S76" s="73">
        <f t="shared" si="34"/>
        <v>0</v>
      </c>
      <c r="T76" s="73">
        <f t="shared" si="34"/>
        <v>0</v>
      </c>
    </row>
    <row r="77" spans="1:20" s="365" customFormat="1" ht="12" customHeight="1" thickBot="1">
      <c r="A77" s="363" t="s">
        <v>176</v>
      </c>
      <c r="B77" s="364"/>
      <c r="C77" s="382"/>
      <c r="D77" s="382"/>
      <c r="E77" s="142"/>
      <c r="F77" s="71"/>
      <c r="G77" s="71"/>
      <c r="H77" s="71"/>
      <c r="I77" s="71"/>
      <c r="J77" s="71"/>
      <c r="K77" s="71"/>
      <c r="L77" s="71"/>
      <c r="M77" s="73"/>
      <c r="N77" s="73"/>
      <c r="O77" s="73"/>
      <c r="P77" s="73"/>
      <c r="Q77" s="73"/>
      <c r="R77" s="73"/>
      <c r="S77" s="73"/>
      <c r="T77" s="73"/>
    </row>
    <row r="78" spans="1:20" ht="13.5" customHeight="1" thickBot="1">
      <c r="A78" s="486" t="s">
        <v>288</v>
      </c>
      <c r="B78" s="49" t="s">
        <v>46</v>
      </c>
      <c r="C78" s="243">
        <f>Electricity_DataTraffic!N78</f>
        <v>597</v>
      </c>
      <c r="D78" s="202">
        <f>E4</f>
        <v>1000</v>
      </c>
      <c r="E78" s="243">
        <f aca="true" t="shared" si="35" ref="E78:E86">C78*D78</f>
        <v>597000</v>
      </c>
      <c r="F78" s="71">
        <f aca="true" t="shared" si="36" ref="F78:F86">E78*8/$F$4</f>
        <v>955200</v>
      </c>
      <c r="G78" s="71">
        <f t="shared" si="20"/>
        <v>159200</v>
      </c>
      <c r="H78" s="71">
        <f t="shared" si="21"/>
        <v>26533.333333333332</v>
      </c>
      <c r="I78" s="71">
        <f t="shared" si="22"/>
        <v>15920</v>
      </c>
      <c r="J78" s="71">
        <f t="shared" si="23"/>
        <v>5306.666666666667</v>
      </c>
      <c r="K78" s="71">
        <f t="shared" si="24"/>
        <v>1326.6666666666667</v>
      </c>
      <c r="L78" s="71">
        <f t="shared" si="25"/>
        <v>110.55555555555556</v>
      </c>
      <c r="M78" s="244">
        <f t="shared" si="26"/>
        <v>597000</v>
      </c>
      <c r="N78" s="73">
        <f aca="true" t="shared" si="37" ref="N78:N86">M78*8/$N$4</f>
        <v>955200</v>
      </c>
      <c r="O78" s="73">
        <f t="shared" si="27"/>
        <v>159200</v>
      </c>
      <c r="P78" s="73">
        <f t="shared" si="28"/>
        <v>26533.333333333332</v>
      </c>
      <c r="Q78" s="73">
        <f t="shared" si="29"/>
        <v>15920</v>
      </c>
      <c r="R78" s="73">
        <f t="shared" si="30"/>
        <v>5306.666666666667</v>
      </c>
      <c r="S78" s="73">
        <f t="shared" si="31"/>
        <v>1326.6666666666667</v>
      </c>
      <c r="T78" s="73">
        <f t="shared" si="32"/>
        <v>110.55555555555556</v>
      </c>
    </row>
    <row r="79" spans="1:20" ht="16.5" customHeight="1" thickBot="1">
      <c r="A79" s="487"/>
      <c r="B79" s="51" t="s">
        <v>45</v>
      </c>
      <c r="C79" s="244">
        <f>Electricity_DataTraffic!N79</f>
        <v>597</v>
      </c>
      <c r="D79" s="204">
        <f>E4</f>
        <v>1000</v>
      </c>
      <c r="E79" s="244">
        <f t="shared" si="35"/>
        <v>597000</v>
      </c>
      <c r="F79" s="71">
        <f t="shared" si="36"/>
        <v>955200</v>
      </c>
      <c r="G79" s="71">
        <f t="shared" si="20"/>
        <v>159200</v>
      </c>
      <c r="H79" s="71">
        <f t="shared" si="21"/>
        <v>26533.333333333332</v>
      </c>
      <c r="I79" s="71">
        <f t="shared" si="22"/>
        <v>15920</v>
      </c>
      <c r="J79" s="71">
        <f t="shared" si="23"/>
        <v>5306.666666666667</v>
      </c>
      <c r="K79" s="71">
        <f t="shared" si="24"/>
        <v>1326.6666666666667</v>
      </c>
      <c r="L79" s="71">
        <f t="shared" si="25"/>
        <v>110.55555555555556</v>
      </c>
      <c r="M79" s="244">
        <f t="shared" si="26"/>
        <v>1194000</v>
      </c>
      <c r="N79" s="73">
        <f t="shared" si="37"/>
        <v>1910400</v>
      </c>
      <c r="O79" s="73">
        <f t="shared" si="27"/>
        <v>318400</v>
      </c>
      <c r="P79" s="73">
        <f t="shared" si="28"/>
        <v>53066.666666666664</v>
      </c>
      <c r="Q79" s="73">
        <f t="shared" si="29"/>
        <v>31840</v>
      </c>
      <c r="R79" s="73">
        <f t="shared" si="30"/>
        <v>10613.333333333334</v>
      </c>
      <c r="S79" s="73">
        <f t="shared" si="31"/>
        <v>2653.3333333333335</v>
      </c>
      <c r="T79" s="73">
        <f t="shared" si="32"/>
        <v>221.11111111111111</v>
      </c>
    </row>
    <row r="80" spans="1:20" ht="35.25" customHeight="1" thickBot="1">
      <c r="A80" s="488"/>
      <c r="B80" s="53" t="s">
        <v>47</v>
      </c>
      <c r="C80" s="250">
        <f>Electricity_DataTraffic!N80</f>
        <v>812</v>
      </c>
      <c r="D80" s="207">
        <f>E4</f>
        <v>1000</v>
      </c>
      <c r="E80" s="250">
        <f t="shared" si="35"/>
        <v>812000</v>
      </c>
      <c r="F80" s="71">
        <f t="shared" si="36"/>
        <v>1299200</v>
      </c>
      <c r="G80" s="71">
        <f t="shared" si="20"/>
        <v>216533.33333333334</v>
      </c>
      <c r="H80" s="71">
        <f t="shared" si="21"/>
        <v>36088.88888888889</v>
      </c>
      <c r="I80" s="71">
        <f t="shared" si="22"/>
        <v>21653.333333333332</v>
      </c>
      <c r="J80" s="71">
        <f t="shared" si="23"/>
        <v>7217.777777777777</v>
      </c>
      <c r="K80" s="71">
        <f t="shared" si="24"/>
        <v>1804.4444444444443</v>
      </c>
      <c r="L80" s="71">
        <f t="shared" si="25"/>
        <v>150.37037037037038</v>
      </c>
      <c r="M80" s="244">
        <f t="shared" si="26"/>
        <v>2006000</v>
      </c>
      <c r="N80" s="73">
        <f t="shared" si="37"/>
        <v>3209600</v>
      </c>
      <c r="O80" s="73">
        <f t="shared" si="27"/>
        <v>534933.3333333334</v>
      </c>
      <c r="P80" s="73">
        <f t="shared" si="28"/>
        <v>89155.55555555556</v>
      </c>
      <c r="Q80" s="73">
        <f t="shared" si="29"/>
        <v>53493.333333333336</v>
      </c>
      <c r="R80" s="73">
        <f t="shared" si="30"/>
        <v>17831.11111111111</v>
      </c>
      <c r="S80" s="73">
        <f t="shared" si="31"/>
        <v>4457.777777777777</v>
      </c>
      <c r="T80" s="73">
        <f t="shared" si="32"/>
        <v>371.48148148148147</v>
      </c>
    </row>
    <row r="81" spans="1:20" ht="25.5" customHeight="1" thickBot="1">
      <c r="A81" s="486" t="s">
        <v>289</v>
      </c>
      <c r="B81" s="49" t="s">
        <v>48</v>
      </c>
      <c r="C81" s="243">
        <f>Electricity_DataTraffic!N81</f>
        <v>597</v>
      </c>
      <c r="D81" s="202">
        <f>E4</f>
        <v>1000</v>
      </c>
      <c r="E81" s="243">
        <f t="shared" si="35"/>
        <v>597000</v>
      </c>
      <c r="F81" s="71">
        <f t="shared" si="36"/>
        <v>955200</v>
      </c>
      <c r="G81" s="71">
        <f t="shared" si="20"/>
        <v>159200</v>
      </c>
      <c r="H81" s="71">
        <f t="shared" si="21"/>
        <v>26533.333333333332</v>
      </c>
      <c r="I81" s="71">
        <f t="shared" si="22"/>
        <v>15920</v>
      </c>
      <c r="J81" s="71">
        <f t="shared" si="23"/>
        <v>5306.666666666667</v>
      </c>
      <c r="K81" s="71">
        <f t="shared" si="24"/>
        <v>1326.6666666666667</v>
      </c>
      <c r="L81" s="71">
        <f t="shared" si="25"/>
        <v>110.55555555555556</v>
      </c>
      <c r="M81" s="244">
        <f>E81</f>
        <v>597000</v>
      </c>
      <c r="N81" s="73">
        <f t="shared" si="37"/>
        <v>955200</v>
      </c>
      <c r="O81" s="73">
        <f t="shared" si="27"/>
        <v>159200</v>
      </c>
      <c r="P81" s="73">
        <f t="shared" si="28"/>
        <v>26533.333333333332</v>
      </c>
      <c r="Q81" s="73">
        <f t="shared" si="29"/>
        <v>15920</v>
      </c>
      <c r="R81" s="73">
        <f t="shared" si="30"/>
        <v>5306.666666666667</v>
      </c>
      <c r="S81" s="73">
        <f t="shared" si="31"/>
        <v>1326.6666666666667</v>
      </c>
      <c r="T81" s="73">
        <f t="shared" si="32"/>
        <v>110.55555555555556</v>
      </c>
    </row>
    <row r="82" spans="1:20" ht="21.75" customHeight="1" thickBot="1">
      <c r="A82" s="488"/>
      <c r="B82" s="53" t="s">
        <v>45</v>
      </c>
      <c r="C82" s="250">
        <f>Electricity_DataTraffic!N82</f>
        <v>597</v>
      </c>
      <c r="D82" s="207">
        <f>E4</f>
        <v>1000</v>
      </c>
      <c r="E82" s="250">
        <f t="shared" si="35"/>
        <v>597000</v>
      </c>
      <c r="F82" s="71">
        <f t="shared" si="36"/>
        <v>955200</v>
      </c>
      <c r="G82" s="71">
        <f t="shared" si="20"/>
        <v>159200</v>
      </c>
      <c r="H82" s="71">
        <f t="shared" si="21"/>
        <v>26533.333333333332</v>
      </c>
      <c r="I82" s="71">
        <f t="shared" si="22"/>
        <v>15920</v>
      </c>
      <c r="J82" s="71">
        <f t="shared" si="23"/>
        <v>5306.666666666667</v>
      </c>
      <c r="K82" s="71">
        <f t="shared" si="24"/>
        <v>1326.6666666666667</v>
      </c>
      <c r="L82" s="71">
        <f t="shared" si="25"/>
        <v>110.55555555555556</v>
      </c>
      <c r="M82" s="244">
        <f t="shared" si="26"/>
        <v>1194000</v>
      </c>
      <c r="N82" s="73">
        <f t="shared" si="37"/>
        <v>1910400</v>
      </c>
      <c r="O82" s="73">
        <f t="shared" si="27"/>
        <v>318400</v>
      </c>
      <c r="P82" s="73">
        <f t="shared" si="28"/>
        <v>53066.666666666664</v>
      </c>
      <c r="Q82" s="73">
        <f t="shared" si="29"/>
        <v>31840</v>
      </c>
      <c r="R82" s="73">
        <f t="shared" si="30"/>
        <v>10613.333333333334</v>
      </c>
      <c r="S82" s="73">
        <f t="shared" si="31"/>
        <v>2653.3333333333335</v>
      </c>
      <c r="T82" s="73">
        <f t="shared" si="32"/>
        <v>221.11111111111111</v>
      </c>
    </row>
    <row r="83" spans="1:20" ht="21" customHeight="1" thickBot="1">
      <c r="A83" s="487" t="s">
        <v>290</v>
      </c>
      <c r="B83" s="68" t="s">
        <v>50</v>
      </c>
      <c r="C83" s="243">
        <f>Electricity_DataTraffic!N83</f>
        <v>0</v>
      </c>
      <c r="D83" s="202">
        <f>E4</f>
        <v>1000</v>
      </c>
      <c r="E83" s="243">
        <f t="shared" si="35"/>
        <v>0</v>
      </c>
      <c r="F83" s="71">
        <f t="shared" si="36"/>
        <v>0</v>
      </c>
      <c r="G83" s="71">
        <f t="shared" si="20"/>
        <v>0</v>
      </c>
      <c r="H83" s="71">
        <f t="shared" si="21"/>
        <v>0</v>
      </c>
      <c r="I83" s="71">
        <f t="shared" si="22"/>
        <v>0</v>
      </c>
      <c r="J83" s="71">
        <f t="shared" si="23"/>
        <v>0</v>
      </c>
      <c r="K83" s="71">
        <f t="shared" si="24"/>
        <v>0</v>
      </c>
      <c r="L83" s="71">
        <f t="shared" si="25"/>
        <v>0</v>
      </c>
      <c r="M83" s="244">
        <f>E83</f>
        <v>0</v>
      </c>
      <c r="N83" s="73">
        <f t="shared" si="37"/>
        <v>0</v>
      </c>
      <c r="O83" s="73">
        <f t="shared" si="27"/>
        <v>0</v>
      </c>
      <c r="P83" s="73">
        <f t="shared" si="28"/>
        <v>0</v>
      </c>
      <c r="Q83" s="73">
        <f t="shared" si="29"/>
        <v>0</v>
      </c>
      <c r="R83" s="73">
        <f t="shared" si="30"/>
        <v>0</v>
      </c>
      <c r="S83" s="73">
        <f t="shared" si="31"/>
        <v>0</v>
      </c>
      <c r="T83" s="73">
        <f t="shared" si="32"/>
        <v>0</v>
      </c>
    </row>
    <row r="84" spans="1:20" ht="27.75" customHeight="1" thickBot="1">
      <c r="A84" s="488"/>
      <c r="B84" s="53" t="s">
        <v>49</v>
      </c>
      <c r="C84" s="250">
        <f>Electricity_DataTraffic!N84</f>
        <v>0</v>
      </c>
      <c r="D84" s="207">
        <f>E4</f>
        <v>1000</v>
      </c>
      <c r="E84" s="250">
        <f t="shared" si="35"/>
        <v>0</v>
      </c>
      <c r="F84" s="71">
        <f t="shared" si="36"/>
        <v>0</v>
      </c>
      <c r="G84" s="71">
        <f t="shared" si="20"/>
        <v>0</v>
      </c>
      <c r="H84" s="71">
        <f t="shared" si="21"/>
        <v>0</v>
      </c>
      <c r="I84" s="71">
        <f t="shared" si="22"/>
        <v>0</v>
      </c>
      <c r="J84" s="71">
        <f t="shared" si="23"/>
        <v>0</v>
      </c>
      <c r="K84" s="71">
        <f t="shared" si="24"/>
        <v>0</v>
      </c>
      <c r="L84" s="71">
        <f t="shared" si="25"/>
        <v>0</v>
      </c>
      <c r="M84" s="244">
        <f t="shared" si="26"/>
        <v>0</v>
      </c>
      <c r="N84" s="73">
        <f t="shared" si="37"/>
        <v>0</v>
      </c>
      <c r="O84" s="73">
        <f t="shared" si="27"/>
        <v>0</v>
      </c>
      <c r="P84" s="73">
        <f t="shared" si="28"/>
        <v>0</v>
      </c>
      <c r="Q84" s="73">
        <f t="shared" si="29"/>
        <v>0</v>
      </c>
      <c r="R84" s="73">
        <f t="shared" si="30"/>
        <v>0</v>
      </c>
      <c r="S84" s="73">
        <f t="shared" si="31"/>
        <v>0</v>
      </c>
      <c r="T84" s="73">
        <f t="shared" si="32"/>
        <v>0</v>
      </c>
    </row>
    <row r="85" spans="1:20" ht="36.75" customHeight="1" thickBot="1">
      <c r="A85" s="486" t="s">
        <v>291</v>
      </c>
      <c r="B85" s="49" t="s">
        <v>55</v>
      </c>
      <c r="C85" s="243">
        <f>Electricity_DataTraffic!N85</f>
        <v>597</v>
      </c>
      <c r="D85" s="202">
        <f>E4</f>
        <v>1000</v>
      </c>
      <c r="E85" s="243">
        <f t="shared" si="35"/>
        <v>597000</v>
      </c>
      <c r="F85" s="71">
        <f t="shared" si="36"/>
        <v>955200</v>
      </c>
      <c r="G85" s="71">
        <f t="shared" si="20"/>
        <v>159200</v>
      </c>
      <c r="H85" s="71">
        <f t="shared" si="21"/>
        <v>26533.333333333332</v>
      </c>
      <c r="I85" s="71">
        <f t="shared" si="22"/>
        <v>15920</v>
      </c>
      <c r="J85" s="71">
        <f t="shared" si="23"/>
        <v>5306.666666666667</v>
      </c>
      <c r="K85" s="71">
        <f t="shared" si="24"/>
        <v>1326.6666666666667</v>
      </c>
      <c r="L85" s="71">
        <f t="shared" si="25"/>
        <v>110.55555555555556</v>
      </c>
      <c r="M85" s="244">
        <f>E85</f>
        <v>597000</v>
      </c>
      <c r="N85" s="73">
        <f t="shared" si="37"/>
        <v>955200</v>
      </c>
      <c r="O85" s="73">
        <f t="shared" si="27"/>
        <v>159200</v>
      </c>
      <c r="P85" s="73">
        <f t="shared" si="28"/>
        <v>26533.333333333332</v>
      </c>
      <c r="Q85" s="73">
        <f t="shared" si="29"/>
        <v>15920</v>
      </c>
      <c r="R85" s="73">
        <f t="shared" si="30"/>
        <v>5306.666666666667</v>
      </c>
      <c r="S85" s="73">
        <f t="shared" si="31"/>
        <v>1326.6666666666667</v>
      </c>
      <c r="T85" s="73">
        <f t="shared" si="32"/>
        <v>110.55555555555556</v>
      </c>
    </row>
    <row r="86" spans="1:20" ht="27" customHeight="1" thickBot="1">
      <c r="A86" s="488"/>
      <c r="B86" s="53" t="s">
        <v>56</v>
      </c>
      <c r="C86" s="250">
        <f>Electricity_DataTraffic!N86</f>
        <v>597</v>
      </c>
      <c r="D86" s="207">
        <f>E4</f>
        <v>1000</v>
      </c>
      <c r="E86" s="250">
        <f t="shared" si="35"/>
        <v>597000</v>
      </c>
      <c r="F86" s="71">
        <f t="shared" si="36"/>
        <v>955200</v>
      </c>
      <c r="G86" s="71">
        <f t="shared" si="20"/>
        <v>159200</v>
      </c>
      <c r="H86" s="71">
        <f t="shared" si="21"/>
        <v>26533.333333333332</v>
      </c>
      <c r="I86" s="71">
        <f t="shared" si="22"/>
        <v>15920</v>
      </c>
      <c r="J86" s="71">
        <f t="shared" si="23"/>
        <v>5306.666666666667</v>
      </c>
      <c r="K86" s="71">
        <f t="shared" si="24"/>
        <v>1326.6666666666667</v>
      </c>
      <c r="L86" s="71">
        <f t="shared" si="25"/>
        <v>110.55555555555556</v>
      </c>
      <c r="M86" s="244">
        <f t="shared" si="26"/>
        <v>1194000</v>
      </c>
      <c r="N86" s="73">
        <f t="shared" si="37"/>
        <v>1910400</v>
      </c>
      <c r="O86" s="73">
        <f t="shared" si="27"/>
        <v>318400</v>
      </c>
      <c r="P86" s="73">
        <f t="shared" si="28"/>
        <v>53066.666666666664</v>
      </c>
      <c r="Q86" s="73">
        <f t="shared" si="29"/>
        <v>31840</v>
      </c>
      <c r="R86" s="73">
        <f t="shared" si="30"/>
        <v>10613.333333333334</v>
      </c>
      <c r="S86" s="73">
        <f t="shared" si="31"/>
        <v>2653.3333333333335</v>
      </c>
      <c r="T86" s="73">
        <f t="shared" si="32"/>
        <v>221.11111111111111</v>
      </c>
    </row>
    <row r="87" spans="1:20" s="349" customFormat="1" ht="15" customHeight="1" thickBot="1">
      <c r="A87" s="379" t="s">
        <v>36</v>
      </c>
      <c r="B87" s="354"/>
      <c r="C87" s="359"/>
      <c r="D87" s="359"/>
      <c r="E87" s="359"/>
      <c r="F87" s="407"/>
      <c r="G87" s="407"/>
      <c r="H87" s="407"/>
      <c r="I87" s="407"/>
      <c r="J87" s="407"/>
      <c r="K87" s="407"/>
      <c r="L87" s="407"/>
      <c r="M87" s="348"/>
      <c r="N87" s="348"/>
      <c r="O87" s="348"/>
      <c r="P87" s="348"/>
      <c r="Q87" s="348"/>
      <c r="R87" s="348"/>
      <c r="S87" s="348"/>
      <c r="T87" s="348"/>
    </row>
    <row r="88" spans="1:20" ht="46.5" customHeight="1" thickBot="1">
      <c r="A88" s="260" t="s">
        <v>292</v>
      </c>
      <c r="B88" s="49" t="s">
        <v>50</v>
      </c>
      <c r="C88" s="353">
        <f>Electricity_DataTraffic!N88</f>
        <v>0</v>
      </c>
      <c r="D88" s="279">
        <f>E4</f>
        <v>1000</v>
      </c>
      <c r="E88" s="353">
        <f>C88*D88</f>
        <v>0</v>
      </c>
      <c r="F88" s="71">
        <f>E88*8/$F$4</f>
        <v>0</v>
      </c>
      <c r="G88" s="71">
        <f t="shared" si="20"/>
        <v>0</v>
      </c>
      <c r="H88" s="71">
        <f t="shared" si="21"/>
        <v>0</v>
      </c>
      <c r="I88" s="71">
        <f t="shared" si="22"/>
        <v>0</v>
      </c>
      <c r="J88" s="71">
        <f t="shared" si="23"/>
        <v>0</v>
      </c>
      <c r="K88" s="71">
        <f t="shared" si="24"/>
        <v>0</v>
      </c>
      <c r="L88" s="71">
        <f t="shared" si="25"/>
        <v>0</v>
      </c>
      <c r="M88" s="244">
        <f t="shared" si="26"/>
        <v>0</v>
      </c>
      <c r="N88" s="73">
        <f>M88*8/$N$4</f>
        <v>0</v>
      </c>
      <c r="O88" s="73">
        <f t="shared" si="27"/>
        <v>0</v>
      </c>
      <c r="P88" s="73">
        <f t="shared" si="28"/>
        <v>0</v>
      </c>
      <c r="Q88" s="73">
        <f t="shared" si="29"/>
        <v>0</v>
      </c>
      <c r="R88" s="73">
        <f t="shared" si="30"/>
        <v>0</v>
      </c>
      <c r="S88" s="73">
        <f t="shared" si="31"/>
        <v>0</v>
      </c>
      <c r="T88" s="73">
        <f t="shared" si="32"/>
        <v>0</v>
      </c>
    </row>
    <row r="89" spans="1:20" ht="24" customHeight="1" thickBot="1">
      <c r="A89" s="486" t="s">
        <v>293</v>
      </c>
      <c r="B89" s="132" t="s">
        <v>50</v>
      </c>
      <c r="C89" s="253">
        <f>Electricity_DataTraffic!N89</f>
        <v>0</v>
      </c>
      <c r="D89" s="225">
        <f>E4</f>
        <v>1000</v>
      </c>
      <c r="E89" s="243">
        <f>C89*D89</f>
        <v>0</v>
      </c>
      <c r="F89" s="71">
        <f>E89*8/$F$4</f>
        <v>0</v>
      </c>
      <c r="G89" s="71">
        <f t="shared" si="20"/>
        <v>0</v>
      </c>
      <c r="H89" s="71">
        <f t="shared" si="21"/>
        <v>0</v>
      </c>
      <c r="I89" s="71">
        <f t="shared" si="22"/>
        <v>0</v>
      </c>
      <c r="J89" s="71">
        <f t="shared" si="23"/>
        <v>0</v>
      </c>
      <c r="K89" s="71">
        <f t="shared" si="24"/>
        <v>0</v>
      </c>
      <c r="L89" s="71">
        <f t="shared" si="25"/>
        <v>0</v>
      </c>
      <c r="M89" s="244">
        <f t="shared" si="26"/>
        <v>0</v>
      </c>
      <c r="N89" s="73">
        <f>M89*8/$N$4</f>
        <v>0</v>
      </c>
      <c r="O89" s="73">
        <f t="shared" si="27"/>
        <v>0</v>
      </c>
      <c r="P89" s="73">
        <f t="shared" si="28"/>
        <v>0</v>
      </c>
      <c r="Q89" s="73">
        <f t="shared" si="29"/>
        <v>0</v>
      </c>
      <c r="R89" s="73">
        <f t="shared" si="30"/>
        <v>0</v>
      </c>
      <c r="S89" s="73">
        <f t="shared" si="31"/>
        <v>0</v>
      </c>
      <c r="T89" s="73">
        <f t="shared" si="32"/>
        <v>0</v>
      </c>
    </row>
    <row r="90" spans="1:20" ht="36" customHeight="1" thickBot="1">
      <c r="A90" s="488"/>
      <c r="B90" s="125" t="s">
        <v>49</v>
      </c>
      <c r="C90" s="250">
        <f>Electricity_DataTraffic!N90</f>
        <v>0</v>
      </c>
      <c r="D90" s="207">
        <f>E4</f>
        <v>1000</v>
      </c>
      <c r="E90" s="250">
        <f>C90*D90</f>
        <v>0</v>
      </c>
      <c r="F90" s="71">
        <f>E90*8/$F$4</f>
        <v>0</v>
      </c>
      <c r="G90" s="71">
        <f t="shared" si="20"/>
        <v>0</v>
      </c>
      <c r="H90" s="71">
        <f t="shared" si="21"/>
        <v>0</v>
      </c>
      <c r="I90" s="71">
        <f t="shared" si="22"/>
        <v>0</v>
      </c>
      <c r="J90" s="71">
        <f t="shared" si="23"/>
        <v>0</v>
      </c>
      <c r="K90" s="71">
        <f t="shared" si="24"/>
        <v>0</v>
      </c>
      <c r="L90" s="71">
        <f t="shared" si="25"/>
        <v>0</v>
      </c>
      <c r="M90" s="244">
        <f t="shared" si="26"/>
        <v>0</v>
      </c>
      <c r="N90" s="73">
        <f>M90*8/$N$4</f>
        <v>0</v>
      </c>
      <c r="O90" s="73">
        <f t="shared" si="27"/>
        <v>0</v>
      </c>
      <c r="P90" s="73">
        <f t="shared" si="28"/>
        <v>0</v>
      </c>
      <c r="Q90" s="73">
        <f t="shared" si="29"/>
        <v>0</v>
      </c>
      <c r="R90" s="73">
        <f t="shared" si="30"/>
        <v>0</v>
      </c>
      <c r="S90" s="73">
        <f t="shared" si="31"/>
        <v>0</v>
      </c>
      <c r="T90" s="73">
        <f t="shared" si="32"/>
        <v>0</v>
      </c>
    </row>
    <row r="91" spans="1:20" s="384" customFormat="1" ht="17.25" customHeight="1" thickBot="1">
      <c r="A91" s="385" t="s">
        <v>295</v>
      </c>
      <c r="B91" s="381"/>
      <c r="C91" s="360"/>
      <c r="D91" s="360"/>
      <c r="E91" s="353"/>
      <c r="F91" s="243"/>
      <c r="G91" s="243"/>
      <c r="H91" s="243"/>
      <c r="I91" s="243"/>
      <c r="J91" s="243"/>
      <c r="K91" s="243"/>
      <c r="L91" s="243"/>
      <c r="M91" s="244"/>
      <c r="N91" s="244"/>
      <c r="O91" s="244"/>
      <c r="P91" s="244"/>
      <c r="Q91" s="244"/>
      <c r="R91" s="244"/>
      <c r="S91" s="244"/>
      <c r="T91" s="244"/>
    </row>
    <row r="92" spans="1:20" s="365" customFormat="1" ht="13.5" customHeight="1" thickBot="1">
      <c r="A92" s="363" t="s">
        <v>177</v>
      </c>
      <c r="B92" s="364"/>
      <c r="C92" s="382"/>
      <c r="D92" s="382"/>
      <c r="E92" s="142"/>
      <c r="F92" s="71"/>
      <c r="G92" s="71"/>
      <c r="H92" s="71"/>
      <c r="I92" s="71"/>
      <c r="J92" s="71"/>
      <c r="K92" s="71"/>
      <c r="L92" s="71"/>
      <c r="M92" s="73"/>
      <c r="N92" s="73"/>
      <c r="O92" s="73"/>
      <c r="P92" s="73"/>
      <c r="Q92" s="73"/>
      <c r="R92" s="73"/>
      <c r="S92" s="73"/>
      <c r="T92" s="73"/>
    </row>
    <row r="93" spans="1:20" ht="23.25" customHeight="1" thickBot="1">
      <c r="A93" s="259" t="s">
        <v>383</v>
      </c>
      <c r="B93" s="28"/>
      <c r="C93" s="345">
        <f>Electricity_DataTraffic!N93</f>
        <v>0</v>
      </c>
      <c r="D93" s="212">
        <f>E4</f>
        <v>1000</v>
      </c>
      <c r="E93" s="353">
        <f>C93*D93</f>
        <v>0</v>
      </c>
      <c r="F93" s="71">
        <f>E93*8/$F$4</f>
        <v>0</v>
      </c>
      <c r="G93" s="71">
        <f t="shared" si="20"/>
        <v>0</v>
      </c>
      <c r="H93" s="71">
        <f t="shared" si="21"/>
        <v>0</v>
      </c>
      <c r="I93" s="71">
        <f t="shared" si="22"/>
        <v>0</v>
      </c>
      <c r="J93" s="71">
        <f t="shared" si="23"/>
        <v>0</v>
      </c>
      <c r="K93" s="71">
        <f t="shared" si="24"/>
        <v>0</v>
      </c>
      <c r="L93" s="71">
        <f t="shared" si="25"/>
        <v>0</v>
      </c>
      <c r="M93" s="244">
        <f t="shared" si="26"/>
        <v>0</v>
      </c>
      <c r="N93" s="73">
        <f>M93*8/$N$4</f>
        <v>0</v>
      </c>
      <c r="O93" s="73">
        <f t="shared" si="27"/>
        <v>0</v>
      </c>
      <c r="P93" s="73">
        <f t="shared" si="28"/>
        <v>0</v>
      </c>
      <c r="Q93" s="73">
        <f t="shared" si="29"/>
        <v>0</v>
      </c>
      <c r="R93" s="73">
        <f t="shared" si="30"/>
        <v>0</v>
      </c>
      <c r="S93" s="73">
        <f t="shared" si="31"/>
        <v>0</v>
      </c>
      <c r="T93" s="73">
        <f t="shared" si="32"/>
        <v>0</v>
      </c>
    </row>
    <row r="94" spans="1:20" s="365" customFormat="1" ht="12" customHeight="1" thickBot="1">
      <c r="A94" s="363" t="s">
        <v>296</v>
      </c>
      <c r="B94" s="364"/>
      <c r="C94" s="382"/>
      <c r="D94" s="361"/>
      <c r="E94" s="90"/>
      <c r="F94" s="71"/>
      <c r="G94" s="71"/>
      <c r="H94" s="71"/>
      <c r="I94" s="71"/>
      <c r="J94" s="71"/>
      <c r="K94" s="71"/>
      <c r="L94" s="71"/>
      <c r="M94" s="73"/>
      <c r="N94" s="73"/>
      <c r="O94" s="73"/>
      <c r="P94" s="73"/>
      <c r="Q94" s="73"/>
      <c r="R94" s="73"/>
      <c r="S94" s="73"/>
      <c r="T94" s="73"/>
    </row>
    <row r="95" spans="1:20" ht="53.25" thickBot="1">
      <c r="A95" s="259" t="s">
        <v>297</v>
      </c>
      <c r="B95" s="28"/>
      <c r="C95" s="345">
        <f>Electricity_DataTraffic!N95</f>
        <v>0</v>
      </c>
      <c r="D95" s="212">
        <f>E4</f>
        <v>1000</v>
      </c>
      <c r="E95" s="353">
        <f>C95*D95</f>
        <v>0</v>
      </c>
      <c r="F95" s="71">
        <f>E95*8/$F$4</f>
        <v>0</v>
      </c>
      <c r="G95" s="71">
        <f t="shared" si="20"/>
        <v>0</v>
      </c>
      <c r="H95" s="71">
        <f t="shared" si="21"/>
        <v>0</v>
      </c>
      <c r="I95" s="71">
        <f t="shared" si="22"/>
        <v>0</v>
      </c>
      <c r="J95" s="71">
        <f t="shared" si="23"/>
        <v>0</v>
      </c>
      <c r="K95" s="71">
        <f t="shared" si="24"/>
        <v>0</v>
      </c>
      <c r="L95" s="71">
        <f t="shared" si="25"/>
        <v>0</v>
      </c>
      <c r="M95" s="244">
        <f t="shared" si="26"/>
        <v>0</v>
      </c>
      <c r="N95" s="73">
        <f>M95*8/$N$4</f>
        <v>0</v>
      </c>
      <c r="O95" s="73">
        <f t="shared" si="27"/>
        <v>0</v>
      </c>
      <c r="P95" s="73">
        <f t="shared" si="28"/>
        <v>0</v>
      </c>
      <c r="Q95" s="73">
        <f t="shared" si="29"/>
        <v>0</v>
      </c>
      <c r="R95" s="73">
        <f t="shared" si="30"/>
        <v>0</v>
      </c>
      <c r="S95" s="73">
        <f t="shared" si="31"/>
        <v>0</v>
      </c>
      <c r="T95" s="73">
        <f t="shared" si="32"/>
        <v>0</v>
      </c>
    </row>
    <row r="96" spans="1:20" ht="15.75" thickBot="1">
      <c r="A96" s="288" t="s">
        <v>270</v>
      </c>
      <c r="B96" s="264" t="s">
        <v>272</v>
      </c>
      <c r="C96" s="243">
        <f>Electricity_DataTraffic!N96</f>
        <v>597</v>
      </c>
      <c r="D96" s="202">
        <f>E4</f>
        <v>1000</v>
      </c>
      <c r="E96" s="243">
        <f>C96*D96</f>
        <v>597000</v>
      </c>
      <c r="F96" s="71">
        <f>E96*8/$F$4</f>
        <v>955200</v>
      </c>
      <c r="G96" s="71">
        <f t="shared" si="20"/>
        <v>159200</v>
      </c>
      <c r="H96" s="71">
        <f t="shared" si="21"/>
        <v>26533.333333333332</v>
      </c>
      <c r="I96" s="71">
        <f t="shared" si="22"/>
        <v>15920</v>
      </c>
      <c r="J96" s="71">
        <f t="shared" si="23"/>
        <v>5306.666666666667</v>
      </c>
      <c r="K96" s="71">
        <f t="shared" si="24"/>
        <v>1326.6666666666667</v>
      </c>
      <c r="L96" s="71">
        <f t="shared" si="25"/>
        <v>110.55555555555556</v>
      </c>
      <c r="M96" s="244">
        <f t="shared" si="26"/>
        <v>597000</v>
      </c>
      <c r="N96" s="73">
        <f>M96*8/$N$4</f>
        <v>955200</v>
      </c>
      <c r="O96" s="73">
        <f t="shared" si="27"/>
        <v>159200</v>
      </c>
      <c r="P96" s="73">
        <f t="shared" si="28"/>
        <v>26533.333333333332</v>
      </c>
      <c r="Q96" s="73">
        <f t="shared" si="29"/>
        <v>15920</v>
      </c>
      <c r="R96" s="73">
        <f t="shared" si="30"/>
        <v>5306.666666666667</v>
      </c>
      <c r="S96" s="73">
        <f t="shared" si="31"/>
        <v>1326.6666666666667</v>
      </c>
      <c r="T96" s="73">
        <f t="shared" si="32"/>
        <v>110.55555555555556</v>
      </c>
    </row>
    <row r="97" spans="1:20" ht="63.75" thickBot="1">
      <c r="A97" s="355" t="s">
        <v>269</v>
      </c>
      <c r="B97" s="266" t="s">
        <v>273</v>
      </c>
      <c r="C97" s="250">
        <f>Electricity_DataTraffic!N97</f>
        <v>40892</v>
      </c>
      <c r="D97" s="207">
        <f>E4</f>
        <v>1000</v>
      </c>
      <c r="E97" s="250">
        <f>C97*D97</f>
        <v>40892000</v>
      </c>
      <c r="F97" s="71">
        <f>E97*8/$F$4</f>
        <v>65427200</v>
      </c>
      <c r="G97" s="71">
        <f t="shared" si="20"/>
        <v>10904533.333333334</v>
      </c>
      <c r="H97" s="71">
        <f t="shared" si="21"/>
        <v>1817422.2222222222</v>
      </c>
      <c r="I97" s="71">
        <f t="shared" si="22"/>
        <v>1090453.3333333333</v>
      </c>
      <c r="J97" s="71">
        <f t="shared" si="23"/>
        <v>363484.44444444444</v>
      </c>
      <c r="K97" s="71">
        <f t="shared" si="24"/>
        <v>90871.11111111111</v>
      </c>
      <c r="L97" s="71">
        <f t="shared" si="25"/>
        <v>7572.592592592592</v>
      </c>
      <c r="M97" s="244">
        <f t="shared" si="26"/>
        <v>41489000</v>
      </c>
      <c r="N97" s="73">
        <f>M97*8/$N$4</f>
        <v>66382400</v>
      </c>
      <c r="O97" s="73">
        <f t="shared" si="27"/>
        <v>11063733.333333334</v>
      </c>
      <c r="P97" s="73">
        <f t="shared" si="28"/>
        <v>1843955.5555555555</v>
      </c>
      <c r="Q97" s="73">
        <f t="shared" si="29"/>
        <v>1106373.3333333333</v>
      </c>
      <c r="R97" s="73">
        <f t="shared" si="30"/>
        <v>368791.1111111111</v>
      </c>
      <c r="S97" s="73">
        <f t="shared" si="31"/>
        <v>92197.77777777778</v>
      </c>
      <c r="T97" s="73">
        <f t="shared" si="32"/>
        <v>7683.148148148148</v>
      </c>
    </row>
    <row r="98" spans="1:20" s="349" customFormat="1" ht="12.75" customHeight="1" thickBot="1">
      <c r="A98" s="383" t="s">
        <v>36</v>
      </c>
      <c r="B98" s="358"/>
      <c r="C98" s="359"/>
      <c r="D98" s="359"/>
      <c r="E98" s="359"/>
      <c r="F98" s="407"/>
      <c r="G98" s="407"/>
      <c r="H98" s="407"/>
      <c r="I98" s="407"/>
      <c r="J98" s="407"/>
      <c r="K98" s="407"/>
      <c r="L98" s="407"/>
      <c r="M98" s="348"/>
      <c r="N98" s="348"/>
      <c r="O98" s="348"/>
      <c r="P98" s="348"/>
      <c r="Q98" s="348"/>
      <c r="R98" s="348"/>
      <c r="S98" s="348"/>
      <c r="T98" s="348"/>
    </row>
    <row r="99" spans="1:20" ht="15" customHeight="1" thickBot="1">
      <c r="A99" s="486" t="s">
        <v>286</v>
      </c>
      <c r="B99" s="37" t="s">
        <v>0</v>
      </c>
      <c r="C99" s="243">
        <f>Electricity_DataTraffic!N99</f>
        <v>597</v>
      </c>
      <c r="D99" s="202">
        <f>E4</f>
        <v>1000</v>
      </c>
      <c r="E99" s="243">
        <f>C99*D99</f>
        <v>597000</v>
      </c>
      <c r="F99" s="71">
        <f>E99*8/$F$4</f>
        <v>955200</v>
      </c>
      <c r="G99" s="71">
        <f t="shared" si="20"/>
        <v>159200</v>
      </c>
      <c r="H99" s="71">
        <f t="shared" si="21"/>
        <v>26533.333333333332</v>
      </c>
      <c r="I99" s="71">
        <f t="shared" si="22"/>
        <v>15920</v>
      </c>
      <c r="J99" s="71">
        <f t="shared" si="23"/>
        <v>5306.666666666667</v>
      </c>
      <c r="K99" s="71">
        <f t="shared" si="24"/>
        <v>1326.6666666666667</v>
      </c>
      <c r="L99" s="71">
        <f t="shared" si="25"/>
        <v>110.55555555555556</v>
      </c>
      <c r="M99" s="244">
        <f t="shared" si="26"/>
        <v>597000</v>
      </c>
      <c r="N99" s="73">
        <f>M99*8/$N$4</f>
        <v>955200</v>
      </c>
      <c r="O99" s="73">
        <f t="shared" si="27"/>
        <v>159200</v>
      </c>
      <c r="P99" s="73">
        <f t="shared" si="28"/>
        <v>26533.333333333332</v>
      </c>
      <c r="Q99" s="73">
        <f t="shared" si="29"/>
        <v>15920</v>
      </c>
      <c r="R99" s="73">
        <f t="shared" si="30"/>
        <v>5306.666666666667</v>
      </c>
      <c r="S99" s="73">
        <f t="shared" si="31"/>
        <v>1326.6666666666667</v>
      </c>
      <c r="T99" s="73">
        <f t="shared" si="32"/>
        <v>110.55555555555556</v>
      </c>
    </row>
    <row r="100" spans="1:20" ht="15.75" thickBot="1">
      <c r="A100" s="487"/>
      <c r="B100" s="58" t="s">
        <v>25</v>
      </c>
      <c r="C100" s="244">
        <f>Electricity_DataTraffic!N100</f>
        <v>590</v>
      </c>
      <c r="D100" s="204">
        <f>E4</f>
        <v>1000</v>
      </c>
      <c r="E100" s="244">
        <f>C100*D100</f>
        <v>590000</v>
      </c>
      <c r="F100" s="71">
        <f>E100*8/$F$4</f>
        <v>944000</v>
      </c>
      <c r="G100" s="71">
        <f t="shared" si="20"/>
        <v>157333.33333333334</v>
      </c>
      <c r="H100" s="71">
        <f t="shared" si="21"/>
        <v>26222.222222222223</v>
      </c>
      <c r="I100" s="71">
        <f t="shared" si="22"/>
        <v>15733.333333333334</v>
      </c>
      <c r="J100" s="71">
        <f t="shared" si="23"/>
        <v>5244.444444444444</v>
      </c>
      <c r="K100" s="71">
        <f t="shared" si="24"/>
        <v>1311.111111111111</v>
      </c>
      <c r="L100" s="71">
        <f t="shared" si="25"/>
        <v>109.25925925925925</v>
      </c>
      <c r="M100" s="244">
        <f t="shared" si="26"/>
        <v>1187000</v>
      </c>
      <c r="N100" s="73">
        <f>M100*8/$N$4</f>
        <v>1899200</v>
      </c>
      <c r="O100" s="73">
        <f t="shared" si="27"/>
        <v>316533.3333333333</v>
      </c>
      <c r="P100" s="73">
        <f t="shared" si="28"/>
        <v>52755.555555555555</v>
      </c>
      <c r="Q100" s="73">
        <f t="shared" si="29"/>
        <v>31653.333333333332</v>
      </c>
      <c r="R100" s="73">
        <f t="shared" si="30"/>
        <v>10551.111111111111</v>
      </c>
      <c r="S100" s="73">
        <f t="shared" si="31"/>
        <v>2637.777777777778</v>
      </c>
      <c r="T100" s="73">
        <f t="shared" si="32"/>
        <v>219.8148148148148</v>
      </c>
    </row>
    <row r="101" spans="1:20" ht="15.75" thickBot="1">
      <c r="A101" s="487"/>
      <c r="B101" s="58" t="s">
        <v>24</v>
      </c>
      <c r="C101" s="244">
        <f>Electricity_DataTraffic!N101</f>
        <v>597</v>
      </c>
      <c r="D101" s="204">
        <f>E4</f>
        <v>1000</v>
      </c>
      <c r="E101" s="244">
        <f>C101*D101</f>
        <v>597000</v>
      </c>
      <c r="F101" s="71">
        <f>E101*8/$F$4</f>
        <v>955200</v>
      </c>
      <c r="G101" s="71">
        <f t="shared" si="20"/>
        <v>159200</v>
      </c>
      <c r="H101" s="71">
        <f t="shared" si="21"/>
        <v>26533.333333333332</v>
      </c>
      <c r="I101" s="71">
        <f t="shared" si="22"/>
        <v>15920</v>
      </c>
      <c r="J101" s="71">
        <f t="shared" si="23"/>
        <v>5306.666666666667</v>
      </c>
      <c r="K101" s="71">
        <f t="shared" si="24"/>
        <v>1326.6666666666667</v>
      </c>
      <c r="L101" s="71">
        <f t="shared" si="25"/>
        <v>110.55555555555556</v>
      </c>
      <c r="M101" s="244">
        <f t="shared" si="26"/>
        <v>1784000</v>
      </c>
      <c r="N101" s="73">
        <f>M101*8/$N$4</f>
        <v>2854400</v>
      </c>
      <c r="O101" s="73">
        <f t="shared" si="27"/>
        <v>475733.3333333333</v>
      </c>
      <c r="P101" s="73">
        <f t="shared" si="28"/>
        <v>79288.88888888889</v>
      </c>
      <c r="Q101" s="73">
        <f t="shared" si="29"/>
        <v>47573.333333333336</v>
      </c>
      <c r="R101" s="73">
        <f t="shared" si="30"/>
        <v>15857.777777777777</v>
      </c>
      <c r="S101" s="73">
        <f t="shared" si="31"/>
        <v>3964.4444444444443</v>
      </c>
      <c r="T101" s="73">
        <f t="shared" si="32"/>
        <v>330.3703703703704</v>
      </c>
    </row>
    <row r="102" spans="1:20" ht="15.75" thickBot="1">
      <c r="A102" s="487"/>
      <c r="B102" s="58" t="s">
        <v>104</v>
      </c>
      <c r="C102" s="244">
        <f>Electricity_DataTraffic!N102</f>
        <v>722</v>
      </c>
      <c r="D102" s="204">
        <f>E4</f>
        <v>1000</v>
      </c>
      <c r="E102" s="244">
        <f>C102*D102</f>
        <v>722000</v>
      </c>
      <c r="F102" s="71">
        <f>E102*8/$F$4</f>
        <v>1155200</v>
      </c>
      <c r="G102" s="71">
        <f t="shared" si="20"/>
        <v>192533.33333333334</v>
      </c>
      <c r="H102" s="71">
        <f t="shared" si="21"/>
        <v>32088.88888888889</v>
      </c>
      <c r="I102" s="71">
        <f t="shared" si="22"/>
        <v>19253.333333333332</v>
      </c>
      <c r="J102" s="71">
        <f t="shared" si="23"/>
        <v>6417.777777777777</v>
      </c>
      <c r="K102" s="71">
        <f t="shared" si="24"/>
        <v>1604.4444444444443</v>
      </c>
      <c r="L102" s="71">
        <f t="shared" si="25"/>
        <v>133.7037037037037</v>
      </c>
      <c r="M102" s="244">
        <f t="shared" si="26"/>
        <v>2506000</v>
      </c>
      <c r="N102" s="73">
        <f>M102*8/$N$4</f>
        <v>4009600</v>
      </c>
      <c r="O102" s="73">
        <f t="shared" si="27"/>
        <v>668266.6666666666</v>
      </c>
      <c r="P102" s="73">
        <f t="shared" si="28"/>
        <v>111377.77777777778</v>
      </c>
      <c r="Q102" s="73">
        <f t="shared" si="29"/>
        <v>66826.66666666667</v>
      </c>
      <c r="R102" s="73">
        <f t="shared" si="30"/>
        <v>22275.555555555555</v>
      </c>
      <c r="S102" s="73">
        <f t="shared" si="31"/>
        <v>5568.888888888889</v>
      </c>
      <c r="T102" s="73">
        <f t="shared" si="32"/>
        <v>464.0740740740741</v>
      </c>
    </row>
    <row r="103" spans="1:20" ht="15.75" thickBot="1">
      <c r="A103" s="488"/>
      <c r="B103" s="53" t="s">
        <v>31</v>
      </c>
      <c r="C103" s="250">
        <f>Electricity_DataTraffic!N103</f>
        <v>597</v>
      </c>
      <c r="D103" s="207">
        <f>E4</f>
        <v>1000</v>
      </c>
      <c r="E103" s="250">
        <f>C103*D103</f>
        <v>597000</v>
      </c>
      <c r="F103" s="71">
        <f>E103*8/$F$4</f>
        <v>955200</v>
      </c>
      <c r="G103" s="71">
        <f t="shared" si="20"/>
        <v>159200</v>
      </c>
      <c r="H103" s="71">
        <f t="shared" si="21"/>
        <v>26533.333333333332</v>
      </c>
      <c r="I103" s="71">
        <f t="shared" si="22"/>
        <v>15920</v>
      </c>
      <c r="J103" s="71">
        <f t="shared" si="23"/>
        <v>5306.666666666667</v>
      </c>
      <c r="K103" s="71">
        <f t="shared" si="24"/>
        <v>1326.6666666666667</v>
      </c>
      <c r="L103" s="71">
        <f t="shared" si="25"/>
        <v>110.55555555555556</v>
      </c>
      <c r="M103" s="244">
        <f t="shared" si="26"/>
        <v>3103000</v>
      </c>
      <c r="N103" s="73">
        <f>M103*8/$N$4</f>
        <v>4964800</v>
      </c>
      <c r="O103" s="73">
        <f t="shared" si="27"/>
        <v>827466.6666666666</v>
      </c>
      <c r="P103" s="73">
        <f t="shared" si="28"/>
        <v>137911.11111111112</v>
      </c>
      <c r="Q103" s="73">
        <f t="shared" si="29"/>
        <v>82746.66666666667</v>
      </c>
      <c r="R103" s="73">
        <f t="shared" si="30"/>
        <v>27582.222222222223</v>
      </c>
      <c r="S103" s="73">
        <f t="shared" si="31"/>
        <v>6895.555555555556</v>
      </c>
      <c r="T103" s="73">
        <f t="shared" si="32"/>
        <v>574.6296296296297</v>
      </c>
    </row>
    <row r="104" spans="1:20" s="384" customFormat="1" ht="17.25" customHeight="1" thickBot="1">
      <c r="A104" s="386" t="s">
        <v>157</v>
      </c>
      <c r="B104" s="387"/>
      <c r="C104" s="360"/>
      <c r="D104" s="360"/>
      <c r="E104" s="353"/>
      <c r="F104" s="243"/>
      <c r="G104" s="243"/>
      <c r="H104" s="243"/>
      <c r="I104" s="243"/>
      <c r="J104" s="243"/>
      <c r="K104" s="243"/>
      <c r="L104" s="243"/>
      <c r="M104" s="244"/>
      <c r="N104" s="244"/>
      <c r="O104" s="244"/>
      <c r="P104" s="244"/>
      <c r="Q104" s="244"/>
      <c r="R104" s="244"/>
      <c r="S104" s="244"/>
      <c r="T104" s="244"/>
    </row>
    <row r="105" spans="1:20" s="365" customFormat="1" ht="12" customHeight="1" thickBot="1">
      <c r="A105" s="551" t="s">
        <v>158</v>
      </c>
      <c r="B105" s="552"/>
      <c r="C105" s="382"/>
      <c r="D105" s="382"/>
      <c r="E105" s="142"/>
      <c r="F105" s="71"/>
      <c r="G105" s="71"/>
      <c r="H105" s="71"/>
      <c r="I105" s="71"/>
      <c r="J105" s="71"/>
      <c r="K105" s="71"/>
      <c r="L105" s="71"/>
      <c r="M105" s="73"/>
      <c r="N105" s="73"/>
      <c r="O105" s="73"/>
      <c r="P105" s="73"/>
      <c r="Q105" s="73"/>
      <c r="R105" s="73"/>
      <c r="S105" s="73"/>
      <c r="T105" s="73"/>
    </row>
    <row r="106" spans="1:20" ht="32.25" thickBot="1">
      <c r="A106" s="276" t="s">
        <v>298</v>
      </c>
      <c r="B106" s="68" t="s">
        <v>59</v>
      </c>
      <c r="C106" s="253">
        <f>Electricity_DataTraffic!N106</f>
        <v>597</v>
      </c>
      <c r="D106" s="225">
        <f>E4</f>
        <v>1000</v>
      </c>
      <c r="E106" s="243">
        <f>C106*D106</f>
        <v>597000</v>
      </c>
      <c r="F106" s="71">
        <f>E106*8/$F$4</f>
        <v>955200</v>
      </c>
      <c r="G106" s="71">
        <f t="shared" si="20"/>
        <v>159200</v>
      </c>
      <c r="H106" s="71">
        <f t="shared" si="21"/>
        <v>26533.333333333332</v>
      </c>
      <c r="I106" s="71">
        <f t="shared" si="22"/>
        <v>15920</v>
      </c>
      <c r="J106" s="71">
        <f t="shared" si="23"/>
        <v>5306.666666666667</v>
      </c>
      <c r="K106" s="71">
        <f t="shared" si="24"/>
        <v>1326.6666666666667</v>
      </c>
      <c r="L106" s="71">
        <f t="shared" si="25"/>
        <v>110.55555555555556</v>
      </c>
      <c r="M106" s="244">
        <f t="shared" si="26"/>
        <v>597000</v>
      </c>
      <c r="N106" s="73">
        <f>M106*8/$N$4</f>
        <v>955200</v>
      </c>
      <c r="O106" s="73">
        <f t="shared" si="27"/>
        <v>159200</v>
      </c>
      <c r="P106" s="73">
        <f t="shared" si="28"/>
        <v>26533.333333333332</v>
      </c>
      <c r="Q106" s="73">
        <f t="shared" si="29"/>
        <v>15920</v>
      </c>
      <c r="R106" s="73">
        <f t="shared" si="30"/>
        <v>5306.666666666667</v>
      </c>
      <c r="S106" s="73">
        <f t="shared" si="31"/>
        <v>1326.6666666666667</v>
      </c>
      <c r="T106" s="73">
        <f t="shared" si="32"/>
        <v>110.55555555555556</v>
      </c>
    </row>
    <row r="107" spans="1:20" ht="36" customHeight="1" thickBot="1">
      <c r="A107" s="276"/>
      <c r="B107" s="51" t="s">
        <v>61</v>
      </c>
      <c r="C107" s="244">
        <f>Electricity_DataTraffic!N107</f>
        <v>597</v>
      </c>
      <c r="D107" s="204">
        <f>E4</f>
        <v>1000</v>
      </c>
      <c r="E107" s="244">
        <f>C107*D107</f>
        <v>597000</v>
      </c>
      <c r="F107" s="71">
        <f>E107*8/$F$4</f>
        <v>955200</v>
      </c>
      <c r="G107" s="71">
        <f t="shared" si="20"/>
        <v>159200</v>
      </c>
      <c r="H107" s="71">
        <f t="shared" si="21"/>
        <v>26533.333333333332</v>
      </c>
      <c r="I107" s="71">
        <f t="shared" si="22"/>
        <v>15920</v>
      </c>
      <c r="J107" s="71">
        <f t="shared" si="23"/>
        <v>5306.666666666667</v>
      </c>
      <c r="K107" s="71">
        <f t="shared" si="24"/>
        <v>1326.6666666666667</v>
      </c>
      <c r="L107" s="71">
        <f t="shared" si="25"/>
        <v>110.55555555555556</v>
      </c>
      <c r="M107" s="244">
        <f t="shared" si="26"/>
        <v>1194000</v>
      </c>
      <c r="N107" s="73">
        <f>M107*8/$N$4</f>
        <v>1910400</v>
      </c>
      <c r="O107" s="73">
        <f t="shared" si="27"/>
        <v>318400</v>
      </c>
      <c r="P107" s="73">
        <f t="shared" si="28"/>
        <v>53066.666666666664</v>
      </c>
      <c r="Q107" s="73">
        <f t="shared" si="29"/>
        <v>31840</v>
      </c>
      <c r="R107" s="73">
        <f t="shared" si="30"/>
        <v>10613.333333333334</v>
      </c>
      <c r="S107" s="73">
        <f t="shared" si="31"/>
        <v>2653.3333333333335</v>
      </c>
      <c r="T107" s="73">
        <f t="shared" si="32"/>
        <v>221.11111111111111</v>
      </c>
    </row>
    <row r="108" spans="1:20" ht="24.75" customHeight="1" thickBot="1">
      <c r="A108" s="273" t="s">
        <v>299</v>
      </c>
      <c r="B108" s="58" t="s">
        <v>63</v>
      </c>
      <c r="C108" s="251">
        <f>Electricity_DataTraffic!N108</f>
        <v>597</v>
      </c>
      <c r="D108" s="205">
        <f>E4</f>
        <v>1000</v>
      </c>
      <c r="E108" s="250">
        <f>C108*D108</f>
        <v>597000</v>
      </c>
      <c r="F108" s="71">
        <f>E108*8/$F$4</f>
        <v>955200</v>
      </c>
      <c r="G108" s="71">
        <f t="shared" si="20"/>
        <v>159200</v>
      </c>
      <c r="H108" s="71">
        <f t="shared" si="21"/>
        <v>26533.333333333332</v>
      </c>
      <c r="I108" s="71">
        <f t="shared" si="22"/>
        <v>15920</v>
      </c>
      <c r="J108" s="71">
        <f t="shared" si="23"/>
        <v>5306.666666666667</v>
      </c>
      <c r="K108" s="71">
        <f t="shared" si="24"/>
        <v>1326.6666666666667</v>
      </c>
      <c r="L108" s="71">
        <f t="shared" si="25"/>
        <v>110.55555555555556</v>
      </c>
      <c r="M108" s="244">
        <f t="shared" si="26"/>
        <v>1791000</v>
      </c>
      <c r="N108" s="73">
        <f>M108*8/$N$4</f>
        <v>2865600</v>
      </c>
      <c r="O108" s="73">
        <f t="shared" si="27"/>
        <v>477600</v>
      </c>
      <c r="P108" s="73">
        <f t="shared" si="28"/>
        <v>79600</v>
      </c>
      <c r="Q108" s="73">
        <f t="shared" si="29"/>
        <v>47760</v>
      </c>
      <c r="R108" s="73">
        <f t="shared" si="30"/>
        <v>15920</v>
      </c>
      <c r="S108" s="73">
        <f t="shared" si="31"/>
        <v>3980</v>
      </c>
      <c r="T108" s="73">
        <f t="shared" si="32"/>
        <v>331.6666666666667</v>
      </c>
    </row>
    <row r="109" spans="1:20" s="349" customFormat="1" ht="12.75" customHeight="1" thickBot="1">
      <c r="A109" s="346" t="s">
        <v>36</v>
      </c>
      <c r="B109" s="347"/>
      <c r="C109" s="388"/>
      <c r="D109" s="359"/>
      <c r="E109" s="359"/>
      <c r="F109" s="407"/>
      <c r="G109" s="407"/>
      <c r="H109" s="407"/>
      <c r="I109" s="407"/>
      <c r="J109" s="407"/>
      <c r="K109" s="407"/>
      <c r="L109" s="407"/>
      <c r="M109" s="348"/>
      <c r="N109" s="348"/>
      <c r="O109" s="348"/>
      <c r="P109" s="348"/>
      <c r="Q109" s="348"/>
      <c r="R109" s="348"/>
      <c r="S109" s="348"/>
      <c r="T109" s="348"/>
    </row>
    <row r="110" spans="1:20" ht="19.5" customHeight="1" thickBot="1">
      <c r="A110" s="487" t="s">
        <v>300</v>
      </c>
      <c r="B110" s="28" t="s">
        <v>0</v>
      </c>
      <c r="C110" s="243">
        <f>Electricity_DataTraffic!N110</f>
        <v>597</v>
      </c>
      <c r="D110" s="202">
        <f>E4</f>
        <v>1000</v>
      </c>
      <c r="E110" s="243">
        <f aca="true" t="shared" si="38" ref="E110:E123">C110*D110</f>
        <v>597000</v>
      </c>
      <c r="F110" s="71">
        <f aca="true" t="shared" si="39" ref="F110:F123">E110*8/$F$4</f>
        <v>955200</v>
      </c>
      <c r="G110" s="71">
        <f t="shared" si="20"/>
        <v>159200</v>
      </c>
      <c r="H110" s="71">
        <f t="shared" si="21"/>
        <v>26533.333333333332</v>
      </c>
      <c r="I110" s="71">
        <f t="shared" si="22"/>
        <v>15920</v>
      </c>
      <c r="J110" s="71">
        <f t="shared" si="23"/>
        <v>5306.666666666667</v>
      </c>
      <c r="K110" s="71">
        <f t="shared" si="24"/>
        <v>1326.6666666666667</v>
      </c>
      <c r="L110" s="71">
        <f t="shared" si="25"/>
        <v>110.55555555555556</v>
      </c>
      <c r="M110" s="244">
        <f t="shared" si="26"/>
        <v>597000</v>
      </c>
      <c r="N110" s="73">
        <f aca="true" t="shared" si="40" ref="N110:N123">M110*8/$N$4</f>
        <v>955200</v>
      </c>
      <c r="O110" s="73">
        <f t="shared" si="27"/>
        <v>159200</v>
      </c>
      <c r="P110" s="73">
        <f t="shared" si="28"/>
        <v>26533.333333333332</v>
      </c>
      <c r="Q110" s="73">
        <f t="shared" si="29"/>
        <v>15920</v>
      </c>
      <c r="R110" s="73">
        <f t="shared" si="30"/>
        <v>5306.666666666667</v>
      </c>
      <c r="S110" s="73">
        <f t="shared" si="31"/>
        <v>1326.6666666666667</v>
      </c>
      <c r="T110" s="73">
        <f t="shared" si="32"/>
        <v>110.55555555555556</v>
      </c>
    </row>
    <row r="111" spans="1:20" ht="24.75" customHeight="1" thickBot="1">
      <c r="A111" s="488"/>
      <c r="B111" s="53" t="s">
        <v>25</v>
      </c>
      <c r="C111" s="250">
        <f>Electricity_DataTraffic!N111</f>
        <v>590</v>
      </c>
      <c r="D111" s="207">
        <f>E4</f>
        <v>1000</v>
      </c>
      <c r="E111" s="250">
        <f t="shared" si="38"/>
        <v>590000</v>
      </c>
      <c r="F111" s="71">
        <f t="shared" si="39"/>
        <v>944000</v>
      </c>
      <c r="G111" s="71">
        <f t="shared" si="20"/>
        <v>157333.33333333334</v>
      </c>
      <c r="H111" s="71">
        <f t="shared" si="21"/>
        <v>26222.222222222223</v>
      </c>
      <c r="I111" s="71">
        <f t="shared" si="22"/>
        <v>15733.333333333334</v>
      </c>
      <c r="J111" s="71">
        <f t="shared" si="23"/>
        <v>5244.444444444444</v>
      </c>
      <c r="K111" s="71">
        <f t="shared" si="24"/>
        <v>1311.111111111111</v>
      </c>
      <c r="L111" s="71">
        <f t="shared" si="25"/>
        <v>109.25925925925925</v>
      </c>
      <c r="M111" s="244">
        <f t="shared" si="26"/>
        <v>1187000</v>
      </c>
      <c r="N111" s="73">
        <f t="shared" si="40"/>
        <v>1899200</v>
      </c>
      <c r="O111" s="73">
        <f t="shared" si="27"/>
        <v>316533.3333333333</v>
      </c>
      <c r="P111" s="73">
        <f t="shared" si="28"/>
        <v>52755.555555555555</v>
      </c>
      <c r="Q111" s="73">
        <f t="shared" si="29"/>
        <v>31653.333333333332</v>
      </c>
      <c r="R111" s="73">
        <f t="shared" si="30"/>
        <v>10551.111111111111</v>
      </c>
      <c r="S111" s="73">
        <f t="shared" si="31"/>
        <v>2637.777777777778</v>
      </c>
      <c r="T111" s="73">
        <f t="shared" si="32"/>
        <v>219.8148148148148</v>
      </c>
    </row>
    <row r="112" spans="1:20" ht="15" customHeight="1" thickBot="1">
      <c r="A112" s="486" t="s">
        <v>301</v>
      </c>
      <c r="B112" s="37" t="s">
        <v>0</v>
      </c>
      <c r="C112" s="243">
        <f>Electricity_DataTraffic!N112</f>
        <v>597</v>
      </c>
      <c r="D112" s="225">
        <f>E4</f>
        <v>1000</v>
      </c>
      <c r="E112" s="253">
        <f t="shared" si="38"/>
        <v>597000</v>
      </c>
      <c r="F112" s="71">
        <f t="shared" si="39"/>
        <v>955200</v>
      </c>
      <c r="G112" s="71">
        <f t="shared" si="20"/>
        <v>159200</v>
      </c>
      <c r="H112" s="71">
        <f t="shared" si="21"/>
        <v>26533.333333333332</v>
      </c>
      <c r="I112" s="71">
        <f t="shared" si="22"/>
        <v>15920</v>
      </c>
      <c r="J112" s="71">
        <f t="shared" si="23"/>
        <v>5306.666666666667</v>
      </c>
      <c r="K112" s="71">
        <f t="shared" si="24"/>
        <v>1326.6666666666667</v>
      </c>
      <c r="L112" s="71">
        <f t="shared" si="25"/>
        <v>110.55555555555556</v>
      </c>
      <c r="M112" s="244">
        <f>E112</f>
        <v>597000</v>
      </c>
      <c r="N112" s="73">
        <f t="shared" si="40"/>
        <v>955200</v>
      </c>
      <c r="O112" s="73">
        <f t="shared" si="27"/>
        <v>159200</v>
      </c>
      <c r="P112" s="73">
        <f t="shared" si="28"/>
        <v>26533.333333333332</v>
      </c>
      <c r="Q112" s="73">
        <f t="shared" si="29"/>
        <v>15920</v>
      </c>
      <c r="R112" s="73">
        <f t="shared" si="30"/>
        <v>5306.666666666667</v>
      </c>
      <c r="S112" s="73">
        <f t="shared" si="31"/>
        <v>1326.6666666666667</v>
      </c>
      <c r="T112" s="73">
        <f t="shared" si="32"/>
        <v>110.55555555555556</v>
      </c>
    </row>
    <row r="113" spans="1:20" ht="15.75" thickBot="1">
      <c r="A113" s="487"/>
      <c r="B113" s="58" t="s">
        <v>25</v>
      </c>
      <c r="C113" s="244">
        <f>Electricity_DataTraffic!N113</f>
        <v>590</v>
      </c>
      <c r="D113" s="204">
        <f>E4</f>
        <v>1000</v>
      </c>
      <c r="E113" s="244">
        <f t="shared" si="38"/>
        <v>590000</v>
      </c>
      <c r="F113" s="71">
        <f t="shared" si="39"/>
        <v>944000</v>
      </c>
      <c r="G113" s="71">
        <f t="shared" si="20"/>
        <v>157333.33333333334</v>
      </c>
      <c r="H113" s="71">
        <f t="shared" si="21"/>
        <v>26222.222222222223</v>
      </c>
      <c r="I113" s="71">
        <f t="shared" si="22"/>
        <v>15733.333333333334</v>
      </c>
      <c r="J113" s="71">
        <f t="shared" si="23"/>
        <v>5244.444444444444</v>
      </c>
      <c r="K113" s="71">
        <f t="shared" si="24"/>
        <v>1311.111111111111</v>
      </c>
      <c r="L113" s="71">
        <f t="shared" si="25"/>
        <v>109.25925925925925</v>
      </c>
      <c r="M113" s="244">
        <f t="shared" si="26"/>
        <v>1187000</v>
      </c>
      <c r="N113" s="73">
        <f t="shared" si="40"/>
        <v>1899200</v>
      </c>
      <c r="O113" s="73">
        <f t="shared" si="27"/>
        <v>316533.3333333333</v>
      </c>
      <c r="P113" s="73">
        <f t="shared" si="28"/>
        <v>52755.555555555555</v>
      </c>
      <c r="Q113" s="73">
        <f t="shared" si="29"/>
        <v>31653.333333333332</v>
      </c>
      <c r="R113" s="73">
        <f t="shared" si="30"/>
        <v>10551.111111111111</v>
      </c>
      <c r="S113" s="73">
        <f t="shared" si="31"/>
        <v>2637.777777777778</v>
      </c>
      <c r="T113" s="73">
        <f t="shared" si="32"/>
        <v>219.8148148148148</v>
      </c>
    </row>
    <row r="114" spans="1:20" ht="15.75" thickBot="1">
      <c r="A114" s="487"/>
      <c r="B114" s="58" t="s">
        <v>24</v>
      </c>
      <c r="C114" s="244">
        <f>Electricity_DataTraffic!N114</f>
        <v>597</v>
      </c>
      <c r="D114" s="204">
        <f>E4</f>
        <v>1000</v>
      </c>
      <c r="E114" s="244">
        <f t="shared" si="38"/>
        <v>597000</v>
      </c>
      <c r="F114" s="71">
        <f t="shared" si="39"/>
        <v>955200</v>
      </c>
      <c r="G114" s="71">
        <f t="shared" si="20"/>
        <v>159200</v>
      </c>
      <c r="H114" s="71">
        <f t="shared" si="21"/>
        <v>26533.333333333332</v>
      </c>
      <c r="I114" s="71">
        <f t="shared" si="22"/>
        <v>15920</v>
      </c>
      <c r="J114" s="71">
        <f t="shared" si="23"/>
        <v>5306.666666666667</v>
      </c>
      <c r="K114" s="71">
        <f t="shared" si="24"/>
        <v>1326.6666666666667</v>
      </c>
      <c r="L114" s="71">
        <f t="shared" si="25"/>
        <v>110.55555555555556</v>
      </c>
      <c r="M114" s="244">
        <f t="shared" si="26"/>
        <v>1784000</v>
      </c>
      <c r="N114" s="73">
        <f t="shared" si="40"/>
        <v>2854400</v>
      </c>
      <c r="O114" s="73">
        <f t="shared" si="27"/>
        <v>475733.3333333333</v>
      </c>
      <c r="P114" s="73">
        <f t="shared" si="28"/>
        <v>79288.88888888889</v>
      </c>
      <c r="Q114" s="73">
        <f t="shared" si="29"/>
        <v>47573.333333333336</v>
      </c>
      <c r="R114" s="73">
        <f t="shared" si="30"/>
        <v>15857.777777777777</v>
      </c>
      <c r="S114" s="73">
        <f t="shared" si="31"/>
        <v>3964.4444444444443</v>
      </c>
      <c r="T114" s="73">
        <f t="shared" si="32"/>
        <v>330.3703703703704</v>
      </c>
    </row>
    <row r="115" spans="1:20" ht="15.75" thickBot="1">
      <c r="A115" s="487"/>
      <c r="B115" s="58" t="s">
        <v>104</v>
      </c>
      <c r="C115" s="244">
        <f>Electricity_DataTraffic!N115</f>
        <v>722</v>
      </c>
      <c r="D115" s="204">
        <f>E4</f>
        <v>1000</v>
      </c>
      <c r="E115" s="244">
        <f t="shared" si="38"/>
        <v>722000</v>
      </c>
      <c r="F115" s="71">
        <f t="shared" si="39"/>
        <v>1155200</v>
      </c>
      <c r="G115" s="71">
        <f t="shared" si="20"/>
        <v>192533.33333333334</v>
      </c>
      <c r="H115" s="71">
        <f t="shared" si="21"/>
        <v>32088.88888888889</v>
      </c>
      <c r="I115" s="71">
        <f t="shared" si="22"/>
        <v>19253.333333333332</v>
      </c>
      <c r="J115" s="71">
        <f t="shared" si="23"/>
        <v>6417.777777777777</v>
      </c>
      <c r="K115" s="71">
        <f t="shared" si="24"/>
        <v>1604.4444444444443</v>
      </c>
      <c r="L115" s="71">
        <f t="shared" si="25"/>
        <v>133.7037037037037</v>
      </c>
      <c r="M115" s="244">
        <f t="shared" si="26"/>
        <v>2506000</v>
      </c>
      <c r="N115" s="73">
        <f t="shared" si="40"/>
        <v>4009600</v>
      </c>
      <c r="O115" s="73">
        <f t="shared" si="27"/>
        <v>668266.6666666666</v>
      </c>
      <c r="P115" s="73">
        <f t="shared" si="28"/>
        <v>111377.77777777778</v>
      </c>
      <c r="Q115" s="73">
        <f t="shared" si="29"/>
        <v>66826.66666666667</v>
      </c>
      <c r="R115" s="73">
        <f t="shared" si="30"/>
        <v>22275.555555555555</v>
      </c>
      <c r="S115" s="73">
        <f t="shared" si="31"/>
        <v>5568.888888888889</v>
      </c>
      <c r="T115" s="73">
        <f t="shared" si="32"/>
        <v>464.0740740740741</v>
      </c>
    </row>
    <row r="116" spans="1:20" ht="15.75" thickBot="1">
      <c r="A116" s="488"/>
      <c r="B116" s="53" t="s">
        <v>31</v>
      </c>
      <c r="C116" s="250">
        <f>Electricity_DataTraffic!N116</f>
        <v>597</v>
      </c>
      <c r="D116" s="205">
        <f>E4</f>
        <v>1000</v>
      </c>
      <c r="E116" s="251">
        <f t="shared" si="38"/>
        <v>597000</v>
      </c>
      <c r="F116" s="71">
        <f t="shared" si="39"/>
        <v>955200</v>
      </c>
      <c r="G116" s="71">
        <f t="shared" si="20"/>
        <v>159200</v>
      </c>
      <c r="H116" s="71">
        <f t="shared" si="21"/>
        <v>26533.333333333332</v>
      </c>
      <c r="I116" s="71">
        <f t="shared" si="22"/>
        <v>15920</v>
      </c>
      <c r="J116" s="71">
        <f t="shared" si="23"/>
        <v>5306.666666666667</v>
      </c>
      <c r="K116" s="71">
        <f t="shared" si="24"/>
        <v>1326.6666666666667</v>
      </c>
      <c r="L116" s="71">
        <f t="shared" si="25"/>
        <v>110.55555555555556</v>
      </c>
      <c r="M116" s="244">
        <f t="shared" si="26"/>
        <v>3103000</v>
      </c>
      <c r="N116" s="73">
        <f t="shared" si="40"/>
        <v>4964800</v>
      </c>
      <c r="O116" s="73">
        <f t="shared" si="27"/>
        <v>827466.6666666666</v>
      </c>
      <c r="P116" s="73">
        <f t="shared" si="28"/>
        <v>137911.11111111112</v>
      </c>
      <c r="Q116" s="73">
        <f t="shared" si="29"/>
        <v>82746.66666666667</v>
      </c>
      <c r="R116" s="73">
        <f t="shared" si="30"/>
        <v>27582.222222222223</v>
      </c>
      <c r="S116" s="73">
        <f t="shared" si="31"/>
        <v>6895.555555555556</v>
      </c>
      <c r="T116" s="73">
        <f t="shared" si="32"/>
        <v>574.6296296296297</v>
      </c>
    </row>
    <row r="117" spans="1:20" ht="19.5" customHeight="1" thickBot="1">
      <c r="A117" s="487" t="s">
        <v>302</v>
      </c>
      <c r="B117" s="28" t="s">
        <v>0</v>
      </c>
      <c r="C117" s="243">
        <f>Electricity_DataTraffic!N117</f>
        <v>597</v>
      </c>
      <c r="D117" s="202">
        <f>E4</f>
        <v>1000</v>
      </c>
      <c r="E117" s="243">
        <f t="shared" si="38"/>
        <v>597000</v>
      </c>
      <c r="F117" s="71">
        <f t="shared" si="39"/>
        <v>955200</v>
      </c>
      <c r="G117" s="71">
        <f t="shared" si="20"/>
        <v>159200</v>
      </c>
      <c r="H117" s="71">
        <f t="shared" si="21"/>
        <v>26533.333333333332</v>
      </c>
      <c r="I117" s="71">
        <f t="shared" si="22"/>
        <v>15920</v>
      </c>
      <c r="J117" s="71">
        <f t="shared" si="23"/>
        <v>5306.666666666667</v>
      </c>
      <c r="K117" s="71">
        <f t="shared" si="24"/>
        <v>1326.6666666666667</v>
      </c>
      <c r="L117" s="71">
        <f t="shared" si="25"/>
        <v>110.55555555555556</v>
      </c>
      <c r="M117" s="244">
        <f>E117</f>
        <v>597000</v>
      </c>
      <c r="N117" s="73">
        <f t="shared" si="40"/>
        <v>955200</v>
      </c>
      <c r="O117" s="73">
        <f t="shared" si="27"/>
        <v>159200</v>
      </c>
      <c r="P117" s="73">
        <f t="shared" si="28"/>
        <v>26533.333333333332</v>
      </c>
      <c r="Q117" s="73">
        <f t="shared" si="29"/>
        <v>15920</v>
      </c>
      <c r="R117" s="73">
        <f t="shared" si="30"/>
        <v>5306.666666666667</v>
      </c>
      <c r="S117" s="73">
        <f t="shared" si="31"/>
        <v>1326.6666666666667</v>
      </c>
      <c r="T117" s="73">
        <f t="shared" si="32"/>
        <v>110.55555555555556</v>
      </c>
    </row>
    <row r="118" spans="1:20" ht="24.75" customHeight="1" thickBot="1">
      <c r="A118" s="488"/>
      <c r="B118" s="53" t="s">
        <v>25</v>
      </c>
      <c r="C118" s="250">
        <f>Electricity_DataTraffic!N118</f>
        <v>590</v>
      </c>
      <c r="D118" s="207">
        <f>E4</f>
        <v>1000</v>
      </c>
      <c r="E118" s="250">
        <f t="shared" si="38"/>
        <v>590000</v>
      </c>
      <c r="F118" s="71">
        <f t="shared" si="39"/>
        <v>944000</v>
      </c>
      <c r="G118" s="71">
        <f t="shared" si="20"/>
        <v>157333.33333333334</v>
      </c>
      <c r="H118" s="71">
        <f t="shared" si="21"/>
        <v>26222.222222222223</v>
      </c>
      <c r="I118" s="71">
        <f t="shared" si="22"/>
        <v>15733.333333333334</v>
      </c>
      <c r="J118" s="71">
        <f t="shared" si="23"/>
        <v>5244.444444444444</v>
      </c>
      <c r="K118" s="71">
        <f t="shared" si="24"/>
        <v>1311.111111111111</v>
      </c>
      <c r="L118" s="71">
        <f t="shared" si="25"/>
        <v>109.25925925925925</v>
      </c>
      <c r="M118" s="244">
        <f t="shared" si="26"/>
        <v>1187000</v>
      </c>
      <c r="N118" s="73">
        <f t="shared" si="40"/>
        <v>1899200</v>
      </c>
      <c r="O118" s="73">
        <f t="shared" si="27"/>
        <v>316533.3333333333</v>
      </c>
      <c r="P118" s="73">
        <f t="shared" si="28"/>
        <v>52755.555555555555</v>
      </c>
      <c r="Q118" s="73">
        <f t="shared" si="29"/>
        <v>31653.333333333332</v>
      </c>
      <c r="R118" s="73">
        <f t="shared" si="30"/>
        <v>10551.111111111111</v>
      </c>
      <c r="S118" s="73">
        <f t="shared" si="31"/>
        <v>2637.777777777778</v>
      </c>
      <c r="T118" s="73">
        <f t="shared" si="32"/>
        <v>219.8148148148148</v>
      </c>
    </row>
    <row r="119" spans="1:20" ht="15" customHeight="1" thickBot="1">
      <c r="A119" s="486" t="s">
        <v>303</v>
      </c>
      <c r="B119" s="37" t="s">
        <v>0</v>
      </c>
      <c r="C119" s="243">
        <f>Electricity_DataTraffic!N119</f>
        <v>597</v>
      </c>
      <c r="D119" s="225">
        <f>E4</f>
        <v>1000</v>
      </c>
      <c r="E119" s="253">
        <f t="shared" si="38"/>
        <v>597000</v>
      </c>
      <c r="F119" s="71">
        <f t="shared" si="39"/>
        <v>955200</v>
      </c>
      <c r="G119" s="71">
        <f t="shared" si="20"/>
        <v>159200</v>
      </c>
      <c r="H119" s="71">
        <f t="shared" si="21"/>
        <v>26533.333333333332</v>
      </c>
      <c r="I119" s="71">
        <f t="shared" si="22"/>
        <v>15920</v>
      </c>
      <c r="J119" s="71">
        <f t="shared" si="23"/>
        <v>5306.666666666667</v>
      </c>
      <c r="K119" s="71">
        <f t="shared" si="24"/>
        <v>1326.6666666666667</v>
      </c>
      <c r="L119" s="71">
        <f t="shared" si="25"/>
        <v>110.55555555555556</v>
      </c>
      <c r="M119" s="244">
        <f>E119</f>
        <v>597000</v>
      </c>
      <c r="N119" s="73">
        <f t="shared" si="40"/>
        <v>955200</v>
      </c>
      <c r="O119" s="73">
        <f t="shared" si="27"/>
        <v>159200</v>
      </c>
      <c r="P119" s="73">
        <f t="shared" si="28"/>
        <v>26533.333333333332</v>
      </c>
      <c r="Q119" s="73">
        <f t="shared" si="29"/>
        <v>15920</v>
      </c>
      <c r="R119" s="73">
        <f t="shared" si="30"/>
        <v>5306.666666666667</v>
      </c>
      <c r="S119" s="73">
        <f t="shared" si="31"/>
        <v>1326.6666666666667</v>
      </c>
      <c r="T119" s="73">
        <f t="shared" si="32"/>
        <v>110.55555555555556</v>
      </c>
    </row>
    <row r="120" spans="1:20" ht="15.75" thickBot="1">
      <c r="A120" s="487"/>
      <c r="B120" s="58" t="s">
        <v>25</v>
      </c>
      <c r="C120" s="244">
        <f>Electricity_DataTraffic!N120</f>
        <v>590</v>
      </c>
      <c r="D120" s="204">
        <f>E4</f>
        <v>1000</v>
      </c>
      <c r="E120" s="244">
        <f t="shared" si="38"/>
        <v>590000</v>
      </c>
      <c r="F120" s="71">
        <f t="shared" si="39"/>
        <v>944000</v>
      </c>
      <c r="G120" s="71">
        <f t="shared" si="20"/>
        <v>157333.33333333334</v>
      </c>
      <c r="H120" s="71">
        <f t="shared" si="21"/>
        <v>26222.222222222223</v>
      </c>
      <c r="I120" s="71">
        <f t="shared" si="22"/>
        <v>15733.333333333334</v>
      </c>
      <c r="J120" s="71">
        <f t="shared" si="23"/>
        <v>5244.444444444444</v>
      </c>
      <c r="K120" s="71">
        <f t="shared" si="24"/>
        <v>1311.111111111111</v>
      </c>
      <c r="L120" s="71">
        <f t="shared" si="25"/>
        <v>109.25925925925925</v>
      </c>
      <c r="M120" s="244">
        <f t="shared" si="26"/>
        <v>1187000</v>
      </c>
      <c r="N120" s="73">
        <f t="shared" si="40"/>
        <v>1899200</v>
      </c>
      <c r="O120" s="73">
        <f t="shared" si="27"/>
        <v>316533.3333333333</v>
      </c>
      <c r="P120" s="73">
        <f t="shared" si="28"/>
        <v>52755.555555555555</v>
      </c>
      <c r="Q120" s="73">
        <f t="shared" si="29"/>
        <v>31653.333333333332</v>
      </c>
      <c r="R120" s="73">
        <f t="shared" si="30"/>
        <v>10551.111111111111</v>
      </c>
      <c r="S120" s="73">
        <f t="shared" si="31"/>
        <v>2637.777777777778</v>
      </c>
      <c r="T120" s="73">
        <f t="shared" si="32"/>
        <v>219.8148148148148</v>
      </c>
    </row>
    <row r="121" spans="1:20" ht="15.75" thickBot="1">
      <c r="A121" s="487"/>
      <c r="B121" s="58" t="s">
        <v>24</v>
      </c>
      <c r="C121" s="244">
        <f>Electricity_DataTraffic!N121</f>
        <v>597</v>
      </c>
      <c r="D121" s="204">
        <f>E4</f>
        <v>1000</v>
      </c>
      <c r="E121" s="244">
        <f t="shared" si="38"/>
        <v>597000</v>
      </c>
      <c r="F121" s="71">
        <f t="shared" si="39"/>
        <v>955200</v>
      </c>
      <c r="G121" s="71">
        <f t="shared" si="20"/>
        <v>159200</v>
      </c>
      <c r="H121" s="71">
        <f t="shared" si="21"/>
        <v>26533.333333333332</v>
      </c>
      <c r="I121" s="71">
        <f t="shared" si="22"/>
        <v>15920</v>
      </c>
      <c r="J121" s="71">
        <f t="shared" si="23"/>
        <v>5306.666666666667</v>
      </c>
      <c r="K121" s="71">
        <f t="shared" si="24"/>
        <v>1326.6666666666667</v>
      </c>
      <c r="L121" s="71">
        <f t="shared" si="25"/>
        <v>110.55555555555556</v>
      </c>
      <c r="M121" s="244">
        <f t="shared" si="26"/>
        <v>1784000</v>
      </c>
      <c r="N121" s="73">
        <f t="shared" si="40"/>
        <v>2854400</v>
      </c>
      <c r="O121" s="73">
        <f t="shared" si="27"/>
        <v>475733.3333333333</v>
      </c>
      <c r="P121" s="73">
        <f t="shared" si="28"/>
        <v>79288.88888888889</v>
      </c>
      <c r="Q121" s="73">
        <f t="shared" si="29"/>
        <v>47573.333333333336</v>
      </c>
      <c r="R121" s="73">
        <f t="shared" si="30"/>
        <v>15857.777777777777</v>
      </c>
      <c r="S121" s="73">
        <f t="shared" si="31"/>
        <v>3964.4444444444443</v>
      </c>
      <c r="T121" s="73">
        <f t="shared" si="32"/>
        <v>330.3703703703704</v>
      </c>
    </row>
    <row r="122" spans="1:20" ht="15.75" thickBot="1">
      <c r="A122" s="487"/>
      <c r="B122" s="58" t="s">
        <v>104</v>
      </c>
      <c r="C122" s="244">
        <f>Electricity_DataTraffic!N122</f>
        <v>722</v>
      </c>
      <c r="D122" s="204">
        <f>E4</f>
        <v>1000</v>
      </c>
      <c r="E122" s="244">
        <f t="shared" si="38"/>
        <v>722000</v>
      </c>
      <c r="F122" s="71">
        <f t="shared" si="39"/>
        <v>1155200</v>
      </c>
      <c r="G122" s="71">
        <f t="shared" si="20"/>
        <v>192533.33333333334</v>
      </c>
      <c r="H122" s="71">
        <f t="shared" si="21"/>
        <v>32088.88888888889</v>
      </c>
      <c r="I122" s="71">
        <f t="shared" si="22"/>
        <v>19253.333333333332</v>
      </c>
      <c r="J122" s="71">
        <f t="shared" si="23"/>
        <v>6417.777777777777</v>
      </c>
      <c r="K122" s="71">
        <f t="shared" si="24"/>
        <v>1604.4444444444443</v>
      </c>
      <c r="L122" s="71">
        <f t="shared" si="25"/>
        <v>133.7037037037037</v>
      </c>
      <c r="M122" s="244">
        <f t="shared" si="26"/>
        <v>2506000</v>
      </c>
      <c r="N122" s="73">
        <f t="shared" si="40"/>
        <v>4009600</v>
      </c>
      <c r="O122" s="73">
        <f t="shared" si="27"/>
        <v>668266.6666666666</v>
      </c>
      <c r="P122" s="73">
        <f t="shared" si="28"/>
        <v>111377.77777777778</v>
      </c>
      <c r="Q122" s="73">
        <f t="shared" si="29"/>
        <v>66826.66666666667</v>
      </c>
      <c r="R122" s="73">
        <f t="shared" si="30"/>
        <v>22275.555555555555</v>
      </c>
      <c r="S122" s="73">
        <f t="shared" si="31"/>
        <v>5568.888888888889</v>
      </c>
      <c r="T122" s="73">
        <f t="shared" si="32"/>
        <v>464.0740740740741</v>
      </c>
    </row>
    <row r="123" spans="1:20" ht="15.75" thickBot="1">
      <c r="A123" s="488"/>
      <c r="B123" s="53" t="s">
        <v>31</v>
      </c>
      <c r="C123" s="250">
        <f>Electricity_DataTraffic!N123</f>
        <v>597</v>
      </c>
      <c r="D123" s="205">
        <f>E4</f>
        <v>1000</v>
      </c>
      <c r="E123" s="251">
        <f t="shared" si="38"/>
        <v>597000</v>
      </c>
      <c r="F123" s="71">
        <f t="shared" si="39"/>
        <v>955200</v>
      </c>
      <c r="G123" s="71">
        <f t="shared" si="20"/>
        <v>159200</v>
      </c>
      <c r="H123" s="71">
        <f t="shared" si="21"/>
        <v>26533.333333333332</v>
      </c>
      <c r="I123" s="71">
        <f t="shared" si="22"/>
        <v>15920</v>
      </c>
      <c r="J123" s="71">
        <f t="shared" si="23"/>
        <v>5306.666666666667</v>
      </c>
      <c r="K123" s="71">
        <f t="shared" si="24"/>
        <v>1326.6666666666667</v>
      </c>
      <c r="L123" s="71">
        <f t="shared" si="25"/>
        <v>110.55555555555556</v>
      </c>
      <c r="M123" s="244">
        <f t="shared" si="26"/>
        <v>3103000</v>
      </c>
      <c r="N123" s="73">
        <f t="shared" si="40"/>
        <v>4964800</v>
      </c>
      <c r="O123" s="73">
        <f t="shared" si="27"/>
        <v>827466.6666666666</v>
      </c>
      <c r="P123" s="73">
        <f t="shared" si="28"/>
        <v>137911.11111111112</v>
      </c>
      <c r="Q123" s="73">
        <f t="shared" si="29"/>
        <v>82746.66666666667</v>
      </c>
      <c r="R123" s="73">
        <f t="shared" si="30"/>
        <v>27582.222222222223</v>
      </c>
      <c r="S123" s="73">
        <f t="shared" si="31"/>
        <v>6895.555555555556</v>
      </c>
      <c r="T123" s="73">
        <f t="shared" si="32"/>
        <v>574.6296296296297</v>
      </c>
    </row>
    <row r="124" spans="1:20" s="365" customFormat="1" ht="12" customHeight="1" thickBot="1">
      <c r="A124" s="553" t="s">
        <v>159</v>
      </c>
      <c r="B124" s="554"/>
      <c r="C124" s="361"/>
      <c r="D124" s="361"/>
      <c r="E124" s="142"/>
      <c r="F124" s="71"/>
      <c r="G124" s="71"/>
      <c r="H124" s="71"/>
      <c r="I124" s="71"/>
      <c r="J124" s="71"/>
      <c r="K124" s="71"/>
      <c r="L124" s="71"/>
      <c r="M124" s="73"/>
      <c r="N124" s="73"/>
      <c r="O124" s="73"/>
      <c r="P124" s="73"/>
      <c r="Q124" s="73"/>
      <c r="R124" s="73"/>
      <c r="S124" s="73"/>
      <c r="T124" s="73"/>
    </row>
    <row r="125" spans="1:20" ht="21" customHeight="1" thickBot="1">
      <c r="A125" s="486" t="s">
        <v>367</v>
      </c>
      <c r="B125" s="49" t="s">
        <v>67</v>
      </c>
      <c r="C125" s="243">
        <f>Electricity_DataTraffic!N125</f>
        <v>597</v>
      </c>
      <c r="D125" s="225">
        <f>E4</f>
        <v>1000</v>
      </c>
      <c r="E125" s="253">
        <f>C125*D125</f>
        <v>597000</v>
      </c>
      <c r="F125" s="71">
        <f>E125*8/$F$4</f>
        <v>955200</v>
      </c>
      <c r="G125" s="71">
        <f t="shared" si="20"/>
        <v>159200</v>
      </c>
      <c r="H125" s="71">
        <f t="shared" si="21"/>
        <v>26533.333333333332</v>
      </c>
      <c r="I125" s="71">
        <f t="shared" si="22"/>
        <v>15920</v>
      </c>
      <c r="J125" s="71">
        <f t="shared" si="23"/>
        <v>5306.666666666667</v>
      </c>
      <c r="K125" s="71">
        <f t="shared" si="24"/>
        <v>1326.6666666666667</v>
      </c>
      <c r="L125" s="71">
        <f t="shared" si="25"/>
        <v>110.55555555555556</v>
      </c>
      <c r="M125" s="244">
        <f t="shared" si="26"/>
        <v>597000</v>
      </c>
      <c r="N125" s="73">
        <f>M125*8/$N$4</f>
        <v>955200</v>
      </c>
      <c r="O125" s="73">
        <f t="shared" si="27"/>
        <v>159200</v>
      </c>
      <c r="P125" s="73">
        <f t="shared" si="28"/>
        <v>26533.333333333332</v>
      </c>
      <c r="Q125" s="73">
        <f t="shared" si="29"/>
        <v>15920</v>
      </c>
      <c r="R125" s="73">
        <f t="shared" si="30"/>
        <v>5306.666666666667</v>
      </c>
      <c r="S125" s="73">
        <f t="shared" si="31"/>
        <v>1326.6666666666667</v>
      </c>
      <c r="T125" s="73">
        <f t="shared" si="32"/>
        <v>110.55555555555556</v>
      </c>
    </row>
    <row r="126" spans="1:20" ht="15.75" thickBot="1">
      <c r="A126" s="487"/>
      <c r="B126" s="51" t="s">
        <v>68</v>
      </c>
      <c r="C126" s="244">
        <f>Electricity_DataTraffic!N126</f>
        <v>597</v>
      </c>
      <c r="D126" s="204">
        <f>E4</f>
        <v>1000</v>
      </c>
      <c r="E126" s="244">
        <f>C126*D126</f>
        <v>597000</v>
      </c>
      <c r="F126" s="71">
        <f>E126*8/$F$4</f>
        <v>955200</v>
      </c>
      <c r="G126" s="71">
        <f t="shared" si="20"/>
        <v>159200</v>
      </c>
      <c r="H126" s="71">
        <f t="shared" si="21"/>
        <v>26533.333333333332</v>
      </c>
      <c r="I126" s="71">
        <f t="shared" si="22"/>
        <v>15920</v>
      </c>
      <c r="J126" s="71">
        <f t="shared" si="23"/>
        <v>5306.666666666667</v>
      </c>
      <c r="K126" s="71">
        <f t="shared" si="24"/>
        <v>1326.6666666666667</v>
      </c>
      <c r="L126" s="71">
        <f t="shared" si="25"/>
        <v>110.55555555555556</v>
      </c>
      <c r="M126" s="244">
        <f t="shared" si="26"/>
        <v>1194000</v>
      </c>
      <c r="N126" s="73">
        <f>M126*8/$N$4</f>
        <v>1910400</v>
      </c>
      <c r="O126" s="73">
        <f t="shared" si="27"/>
        <v>318400</v>
      </c>
      <c r="P126" s="73">
        <f t="shared" si="28"/>
        <v>53066.666666666664</v>
      </c>
      <c r="Q126" s="73">
        <f t="shared" si="29"/>
        <v>31840</v>
      </c>
      <c r="R126" s="73">
        <f t="shared" si="30"/>
        <v>10613.333333333334</v>
      </c>
      <c r="S126" s="73">
        <f t="shared" si="31"/>
        <v>2653.3333333333335</v>
      </c>
      <c r="T126" s="73">
        <f t="shared" si="32"/>
        <v>221.11111111111111</v>
      </c>
    </row>
    <row r="127" spans="1:20" ht="15.75" thickBot="1">
      <c r="A127" s="488"/>
      <c r="B127" s="53" t="s">
        <v>69</v>
      </c>
      <c r="C127" s="250">
        <f>Electricity_DataTraffic!N127</f>
        <v>597</v>
      </c>
      <c r="D127" s="205">
        <f>E4</f>
        <v>1000</v>
      </c>
      <c r="E127" s="251">
        <f>C127*D127</f>
        <v>597000</v>
      </c>
      <c r="F127" s="71">
        <f>E127*8/$F$4</f>
        <v>955200</v>
      </c>
      <c r="G127" s="71">
        <f t="shared" si="20"/>
        <v>159200</v>
      </c>
      <c r="H127" s="71">
        <f t="shared" si="21"/>
        <v>26533.333333333332</v>
      </c>
      <c r="I127" s="71">
        <f t="shared" si="22"/>
        <v>15920</v>
      </c>
      <c r="J127" s="71">
        <f t="shared" si="23"/>
        <v>5306.666666666667</v>
      </c>
      <c r="K127" s="71">
        <f t="shared" si="24"/>
        <v>1326.6666666666667</v>
      </c>
      <c r="L127" s="71">
        <f t="shared" si="25"/>
        <v>110.55555555555556</v>
      </c>
      <c r="M127" s="244">
        <f t="shared" si="26"/>
        <v>1791000</v>
      </c>
      <c r="N127" s="73">
        <f>M127*8/$N$4</f>
        <v>2865600</v>
      </c>
      <c r="O127" s="73">
        <f t="shared" si="27"/>
        <v>477600</v>
      </c>
      <c r="P127" s="73">
        <f t="shared" si="28"/>
        <v>79600</v>
      </c>
      <c r="Q127" s="73">
        <f t="shared" si="29"/>
        <v>47760</v>
      </c>
      <c r="R127" s="73">
        <f t="shared" si="30"/>
        <v>15920</v>
      </c>
      <c r="S127" s="73">
        <f t="shared" si="31"/>
        <v>3980</v>
      </c>
      <c r="T127" s="73">
        <f t="shared" si="32"/>
        <v>331.6666666666667</v>
      </c>
    </row>
    <row r="128" spans="1:20" ht="23.25" customHeight="1" thickBot="1">
      <c r="A128" s="487" t="s">
        <v>304</v>
      </c>
      <c r="B128" s="68" t="s">
        <v>64</v>
      </c>
      <c r="C128" s="253">
        <f>Electricity_DataTraffic!N128</f>
        <v>597</v>
      </c>
      <c r="D128" s="225">
        <f>E4</f>
        <v>1000</v>
      </c>
      <c r="E128" s="243">
        <f>C128*D128</f>
        <v>597000</v>
      </c>
      <c r="F128" s="71">
        <f>E128*8/$F$4</f>
        <v>955200</v>
      </c>
      <c r="G128" s="71">
        <f t="shared" si="20"/>
        <v>159200</v>
      </c>
      <c r="H128" s="71">
        <f t="shared" si="21"/>
        <v>26533.333333333332</v>
      </c>
      <c r="I128" s="71">
        <f t="shared" si="22"/>
        <v>15920</v>
      </c>
      <c r="J128" s="71">
        <f t="shared" si="23"/>
        <v>5306.666666666667</v>
      </c>
      <c r="K128" s="71">
        <f t="shared" si="24"/>
        <v>1326.6666666666667</v>
      </c>
      <c r="L128" s="71">
        <f t="shared" si="25"/>
        <v>110.55555555555556</v>
      </c>
      <c r="M128" s="244">
        <f>E128</f>
        <v>597000</v>
      </c>
      <c r="N128" s="73">
        <f>M128*8/$N$4</f>
        <v>955200</v>
      </c>
      <c r="O128" s="73">
        <f t="shared" si="27"/>
        <v>159200</v>
      </c>
      <c r="P128" s="73">
        <f t="shared" si="28"/>
        <v>26533.333333333332</v>
      </c>
      <c r="Q128" s="73">
        <f t="shared" si="29"/>
        <v>15920</v>
      </c>
      <c r="R128" s="73">
        <f t="shared" si="30"/>
        <v>5306.666666666667</v>
      </c>
      <c r="S128" s="73">
        <f t="shared" si="31"/>
        <v>1326.6666666666667</v>
      </c>
      <c r="T128" s="73">
        <f t="shared" si="32"/>
        <v>110.55555555555556</v>
      </c>
    </row>
    <row r="129" spans="1:20" ht="21.75" thickBot="1">
      <c r="A129" s="488"/>
      <c r="B129" s="53" t="s">
        <v>66</v>
      </c>
      <c r="C129" s="250">
        <f>Electricity_DataTraffic!N129</f>
        <v>597</v>
      </c>
      <c r="D129" s="207">
        <f>E4</f>
        <v>1000</v>
      </c>
      <c r="E129" s="250">
        <f>C129*D129</f>
        <v>597000</v>
      </c>
      <c r="F129" s="71">
        <f>E129*8/$F$4</f>
        <v>955200</v>
      </c>
      <c r="G129" s="71">
        <f t="shared" si="20"/>
        <v>159200</v>
      </c>
      <c r="H129" s="71">
        <f t="shared" si="21"/>
        <v>26533.333333333332</v>
      </c>
      <c r="I129" s="71">
        <f t="shared" si="22"/>
        <v>15920</v>
      </c>
      <c r="J129" s="71">
        <f t="shared" si="23"/>
        <v>5306.666666666667</v>
      </c>
      <c r="K129" s="71">
        <f t="shared" si="24"/>
        <v>1326.6666666666667</v>
      </c>
      <c r="L129" s="71">
        <f t="shared" si="25"/>
        <v>110.55555555555556</v>
      </c>
      <c r="M129" s="244">
        <f t="shared" si="26"/>
        <v>1194000</v>
      </c>
      <c r="N129" s="73">
        <f>M129*8/$N$4</f>
        <v>1910400</v>
      </c>
      <c r="O129" s="73">
        <f t="shared" si="27"/>
        <v>318400</v>
      </c>
      <c r="P129" s="73">
        <f t="shared" si="28"/>
        <v>53066.666666666664</v>
      </c>
      <c r="Q129" s="73">
        <f t="shared" si="29"/>
        <v>31840</v>
      </c>
      <c r="R129" s="73">
        <f t="shared" si="30"/>
        <v>10613.333333333334</v>
      </c>
      <c r="S129" s="73">
        <f t="shared" si="31"/>
        <v>2653.3333333333335</v>
      </c>
      <c r="T129" s="73">
        <f t="shared" si="32"/>
        <v>221.11111111111111</v>
      </c>
    </row>
    <row r="130" spans="1:20" s="349" customFormat="1" ht="12.75" customHeight="1" thickBot="1">
      <c r="A130" s="392" t="s">
        <v>36</v>
      </c>
      <c r="B130" s="393"/>
      <c r="C130" s="359"/>
      <c r="D130" s="359"/>
      <c r="E130" s="359"/>
      <c r="F130" s="407"/>
      <c r="G130" s="407"/>
      <c r="H130" s="407"/>
      <c r="I130" s="407"/>
      <c r="J130" s="407"/>
      <c r="K130" s="407"/>
      <c r="L130" s="407"/>
      <c r="M130" s="348"/>
      <c r="N130" s="348"/>
      <c r="O130" s="348"/>
      <c r="P130" s="348"/>
      <c r="Q130" s="348"/>
      <c r="R130" s="348"/>
      <c r="S130" s="348"/>
      <c r="T130" s="348"/>
    </row>
    <row r="131" spans="1:20" ht="21.75" customHeight="1" thickBot="1">
      <c r="A131" s="486" t="s">
        <v>305</v>
      </c>
      <c r="B131" s="37" t="s">
        <v>0</v>
      </c>
      <c r="C131" s="243">
        <f>Electricity_DataTraffic!N131</f>
        <v>597</v>
      </c>
      <c r="D131" s="202">
        <f>E4</f>
        <v>1000</v>
      </c>
      <c r="E131" s="243">
        <f aca="true" t="shared" si="41" ref="E131:E137">C131*D131</f>
        <v>597000</v>
      </c>
      <c r="F131" s="71">
        <f>E131*8/$F$4</f>
        <v>955200</v>
      </c>
      <c r="G131" s="71">
        <f t="shared" si="20"/>
        <v>159200</v>
      </c>
      <c r="H131" s="71">
        <f t="shared" si="21"/>
        <v>26533.333333333332</v>
      </c>
      <c r="I131" s="71">
        <f t="shared" si="22"/>
        <v>15920</v>
      </c>
      <c r="J131" s="71">
        <f t="shared" si="23"/>
        <v>5306.666666666667</v>
      </c>
      <c r="K131" s="71">
        <f t="shared" si="24"/>
        <v>1326.6666666666667</v>
      </c>
      <c r="L131" s="71">
        <f t="shared" si="25"/>
        <v>110.55555555555556</v>
      </c>
      <c r="M131" s="244">
        <f t="shared" si="26"/>
        <v>597000</v>
      </c>
      <c r="N131" s="73">
        <f>M131*8/$N$4</f>
        <v>955200</v>
      </c>
      <c r="O131" s="73">
        <f t="shared" si="27"/>
        <v>159200</v>
      </c>
      <c r="P131" s="73">
        <f t="shared" si="28"/>
        <v>26533.333333333332</v>
      </c>
      <c r="Q131" s="73">
        <f t="shared" si="29"/>
        <v>15920</v>
      </c>
      <c r="R131" s="73">
        <f t="shared" si="30"/>
        <v>5306.666666666667</v>
      </c>
      <c r="S131" s="73">
        <f t="shared" si="31"/>
        <v>1326.6666666666667</v>
      </c>
      <c r="T131" s="73">
        <f t="shared" si="32"/>
        <v>110.55555555555556</v>
      </c>
    </row>
    <row r="132" spans="1:20" ht="18" customHeight="1" thickBot="1">
      <c r="A132" s="488"/>
      <c r="B132" s="53" t="s">
        <v>25</v>
      </c>
      <c r="C132" s="250">
        <f>Electricity_DataTraffic!N132</f>
        <v>590</v>
      </c>
      <c r="D132" s="205">
        <f>E4</f>
        <v>1000</v>
      </c>
      <c r="E132" s="251">
        <f t="shared" si="41"/>
        <v>590000</v>
      </c>
      <c r="F132" s="71">
        <f>E132*8/$F$4</f>
        <v>944000</v>
      </c>
      <c r="G132" s="71">
        <f t="shared" si="20"/>
        <v>157333.33333333334</v>
      </c>
      <c r="H132" s="71">
        <f t="shared" si="21"/>
        <v>26222.222222222223</v>
      </c>
      <c r="I132" s="71">
        <f t="shared" si="22"/>
        <v>15733.333333333334</v>
      </c>
      <c r="J132" s="71">
        <f t="shared" si="23"/>
        <v>5244.444444444444</v>
      </c>
      <c r="K132" s="71">
        <f t="shared" si="24"/>
        <v>1311.111111111111</v>
      </c>
      <c r="L132" s="71">
        <f t="shared" si="25"/>
        <v>109.25925925925925</v>
      </c>
      <c r="M132" s="244">
        <f t="shared" si="26"/>
        <v>1187000</v>
      </c>
      <c r="N132" s="73">
        <f>M132*8/$N$4</f>
        <v>1899200</v>
      </c>
      <c r="O132" s="73">
        <f t="shared" si="27"/>
        <v>316533.3333333333</v>
      </c>
      <c r="P132" s="73">
        <f t="shared" si="28"/>
        <v>52755.555555555555</v>
      </c>
      <c r="Q132" s="73">
        <f t="shared" si="29"/>
        <v>31653.333333333332</v>
      </c>
      <c r="R132" s="73">
        <f t="shared" si="30"/>
        <v>10551.111111111111</v>
      </c>
      <c r="S132" s="73">
        <f t="shared" si="31"/>
        <v>2637.777777777778</v>
      </c>
      <c r="T132" s="73">
        <f t="shared" si="32"/>
        <v>219.8148148148148</v>
      </c>
    </row>
    <row r="133" spans="1:20" ht="15" customHeight="1" thickBot="1">
      <c r="A133" s="486" t="s">
        <v>306</v>
      </c>
      <c r="B133" s="37" t="s">
        <v>0</v>
      </c>
      <c r="C133" s="253">
        <f>Electricity_DataTraffic!N133</f>
        <v>597</v>
      </c>
      <c r="D133" s="225">
        <f>E4</f>
        <v>1000</v>
      </c>
      <c r="E133" s="243">
        <f t="shared" si="41"/>
        <v>597000</v>
      </c>
      <c r="F133" s="71">
        <f>E133*8/$F$4</f>
        <v>955200</v>
      </c>
      <c r="G133" s="71">
        <f t="shared" si="20"/>
        <v>159200</v>
      </c>
      <c r="H133" s="71">
        <f t="shared" si="21"/>
        <v>26533.333333333332</v>
      </c>
      <c r="I133" s="71">
        <f t="shared" si="22"/>
        <v>15920</v>
      </c>
      <c r="J133" s="71">
        <f t="shared" si="23"/>
        <v>5306.666666666667</v>
      </c>
      <c r="K133" s="71">
        <f t="shared" si="24"/>
        <v>1326.6666666666667</v>
      </c>
      <c r="L133" s="71">
        <f t="shared" si="25"/>
        <v>110.55555555555556</v>
      </c>
      <c r="M133" s="244">
        <f>E133</f>
        <v>597000</v>
      </c>
      <c r="N133" s="73">
        <f>M133*8/$N$4</f>
        <v>955200</v>
      </c>
      <c r="O133" s="73">
        <f t="shared" si="27"/>
        <v>159200</v>
      </c>
      <c r="P133" s="73">
        <f t="shared" si="28"/>
        <v>26533.333333333332</v>
      </c>
      <c r="Q133" s="73">
        <f t="shared" si="29"/>
        <v>15920</v>
      </c>
      <c r="R133" s="73">
        <f t="shared" si="30"/>
        <v>5306.666666666667</v>
      </c>
      <c r="S133" s="73">
        <f t="shared" si="31"/>
        <v>1326.6666666666667</v>
      </c>
      <c r="T133" s="73">
        <f t="shared" si="32"/>
        <v>110.55555555555556</v>
      </c>
    </row>
    <row r="134" spans="1:20" ht="15.75" thickBot="1">
      <c r="A134" s="487"/>
      <c r="B134" s="58" t="s">
        <v>25</v>
      </c>
      <c r="C134" s="244">
        <f>Electricity_DataTraffic!N134</f>
        <v>590</v>
      </c>
      <c r="D134" s="204">
        <f>E4</f>
        <v>1000</v>
      </c>
      <c r="E134" s="244">
        <f t="shared" si="41"/>
        <v>590000</v>
      </c>
      <c r="F134" s="71">
        <f>E134*8/$F$4</f>
        <v>944000</v>
      </c>
      <c r="G134" s="71">
        <f t="shared" si="20"/>
        <v>157333.33333333334</v>
      </c>
      <c r="H134" s="71">
        <f t="shared" si="21"/>
        <v>26222.222222222223</v>
      </c>
      <c r="I134" s="71">
        <f t="shared" si="22"/>
        <v>15733.333333333334</v>
      </c>
      <c r="J134" s="71">
        <f t="shared" si="23"/>
        <v>5244.444444444444</v>
      </c>
      <c r="K134" s="71">
        <f t="shared" si="24"/>
        <v>1311.111111111111</v>
      </c>
      <c r="L134" s="71">
        <f t="shared" si="25"/>
        <v>109.25925925925925</v>
      </c>
      <c r="M134" s="244">
        <f t="shared" si="26"/>
        <v>1187000</v>
      </c>
      <c r="N134" s="73">
        <f>M134*8/$N$4</f>
        <v>1899200</v>
      </c>
      <c r="O134" s="73">
        <f t="shared" si="27"/>
        <v>316533.3333333333</v>
      </c>
      <c r="P134" s="73">
        <f t="shared" si="28"/>
        <v>52755.555555555555</v>
      </c>
      <c r="Q134" s="73">
        <f t="shared" si="29"/>
        <v>31653.333333333332</v>
      </c>
      <c r="R134" s="73">
        <f t="shared" si="30"/>
        <v>10551.111111111111</v>
      </c>
      <c r="S134" s="73">
        <f t="shared" si="31"/>
        <v>2637.777777777778</v>
      </c>
      <c r="T134" s="73">
        <f t="shared" si="32"/>
        <v>219.8148148148148</v>
      </c>
    </row>
    <row r="135" spans="1:20" ht="15.75" thickBot="1">
      <c r="A135" s="487"/>
      <c r="B135" s="58" t="s">
        <v>24</v>
      </c>
      <c r="C135" s="244">
        <f>Electricity_DataTraffic!N135</f>
        <v>597</v>
      </c>
      <c r="D135" s="204">
        <f>E4</f>
        <v>1000</v>
      </c>
      <c r="E135" s="244">
        <f t="shared" si="41"/>
        <v>597000</v>
      </c>
      <c r="F135" s="71">
        <f>E135*8/$F$4</f>
        <v>955200</v>
      </c>
      <c r="G135" s="71">
        <f t="shared" si="20"/>
        <v>159200</v>
      </c>
      <c r="H135" s="71">
        <f t="shared" si="21"/>
        <v>26533.333333333332</v>
      </c>
      <c r="I135" s="71">
        <f t="shared" si="22"/>
        <v>15920</v>
      </c>
      <c r="J135" s="71">
        <f t="shared" si="23"/>
        <v>5306.666666666667</v>
      </c>
      <c r="K135" s="71">
        <f t="shared" si="24"/>
        <v>1326.6666666666667</v>
      </c>
      <c r="L135" s="71">
        <f t="shared" si="25"/>
        <v>110.55555555555556</v>
      </c>
      <c r="M135" s="244">
        <f t="shared" si="26"/>
        <v>1784000</v>
      </c>
      <c r="N135" s="73">
        <f>M135*8/$N$4</f>
        <v>2854400</v>
      </c>
      <c r="O135" s="73">
        <f t="shared" si="27"/>
        <v>475733.3333333333</v>
      </c>
      <c r="P135" s="73">
        <f t="shared" si="28"/>
        <v>79288.88888888889</v>
      </c>
      <c r="Q135" s="73">
        <f t="shared" si="29"/>
        <v>47573.333333333336</v>
      </c>
      <c r="R135" s="73">
        <f t="shared" si="30"/>
        <v>15857.777777777777</v>
      </c>
      <c r="S135" s="73">
        <f t="shared" si="31"/>
        <v>3964.4444444444443</v>
      </c>
      <c r="T135" s="73">
        <f t="shared" si="32"/>
        <v>330.3703703703704</v>
      </c>
    </row>
    <row r="136" spans="1:20" ht="15.75" thickBot="1">
      <c r="A136" s="487"/>
      <c r="B136" s="58" t="s">
        <v>104</v>
      </c>
      <c r="C136" s="244">
        <f>Electricity_DataTraffic!N136</f>
        <v>722</v>
      </c>
      <c r="D136" s="204">
        <f>E4</f>
        <v>1000</v>
      </c>
      <c r="E136" s="244">
        <f t="shared" si="41"/>
        <v>722000</v>
      </c>
      <c r="F136" s="71">
        <f aca="true" t="shared" si="42" ref="F136:F198">E136*8/$F$4</f>
        <v>1155200</v>
      </c>
      <c r="G136" s="71">
        <f aca="true" t="shared" si="43" ref="G136:G198">E136*8/$G$4</f>
        <v>192533.33333333334</v>
      </c>
      <c r="H136" s="71">
        <f aca="true" t="shared" si="44" ref="H136:H198">E136*8/$H$4</f>
        <v>32088.88888888889</v>
      </c>
      <c r="I136" s="71">
        <f aca="true" t="shared" si="45" ref="I136:I198">E136*8/$I$4</f>
        <v>19253.333333333332</v>
      </c>
      <c r="J136" s="71">
        <f aca="true" t="shared" si="46" ref="J136:J198">E136*8/$J$4</f>
        <v>6417.777777777777</v>
      </c>
      <c r="K136" s="71">
        <f aca="true" t="shared" si="47" ref="K136:K198">E136*8/$K$4</f>
        <v>1604.4444444444443</v>
      </c>
      <c r="L136" s="71">
        <f aca="true" t="shared" si="48" ref="L136:L198">E136*8/$L$4</f>
        <v>133.7037037037037</v>
      </c>
      <c r="M136" s="244">
        <f aca="true" t="shared" si="49" ref="M136:M198">M135+E136</f>
        <v>2506000</v>
      </c>
      <c r="N136" s="73">
        <f aca="true" t="shared" si="50" ref="N136:N198">M136*8/$N$4</f>
        <v>4009600</v>
      </c>
      <c r="O136" s="73">
        <f aca="true" t="shared" si="51" ref="O136:O198">M136*8/$O$4</f>
        <v>668266.6666666666</v>
      </c>
      <c r="P136" s="73">
        <f aca="true" t="shared" si="52" ref="P136:P198">M136*8/$P$4</f>
        <v>111377.77777777778</v>
      </c>
      <c r="Q136" s="73">
        <f aca="true" t="shared" si="53" ref="Q136:Q198">M136*8/$Q$4</f>
        <v>66826.66666666667</v>
      </c>
      <c r="R136" s="73">
        <f aca="true" t="shared" si="54" ref="R136:R198">M136*8/$R$4</f>
        <v>22275.555555555555</v>
      </c>
      <c r="S136" s="73">
        <f aca="true" t="shared" si="55" ref="S136:S198">M136*8/$S$4</f>
        <v>5568.888888888889</v>
      </c>
      <c r="T136" s="73">
        <f aca="true" t="shared" si="56" ref="T136:T198">M136*8/$T$4</f>
        <v>464.0740740740741</v>
      </c>
    </row>
    <row r="137" spans="1:20" ht="15.75" thickBot="1">
      <c r="A137" s="488"/>
      <c r="B137" s="53" t="s">
        <v>31</v>
      </c>
      <c r="C137" s="250">
        <f>Electricity_DataTraffic!N137</f>
        <v>597</v>
      </c>
      <c r="D137" s="207">
        <f>E4</f>
        <v>1000</v>
      </c>
      <c r="E137" s="250">
        <f t="shared" si="41"/>
        <v>597000</v>
      </c>
      <c r="F137" s="71">
        <f t="shared" si="42"/>
        <v>955200</v>
      </c>
      <c r="G137" s="71">
        <f t="shared" si="43"/>
        <v>159200</v>
      </c>
      <c r="H137" s="71">
        <f t="shared" si="44"/>
        <v>26533.333333333332</v>
      </c>
      <c r="I137" s="71">
        <f t="shared" si="45"/>
        <v>15920</v>
      </c>
      <c r="J137" s="71">
        <f t="shared" si="46"/>
        <v>5306.666666666667</v>
      </c>
      <c r="K137" s="71">
        <f t="shared" si="47"/>
        <v>1326.6666666666667</v>
      </c>
      <c r="L137" s="71">
        <f t="shared" si="48"/>
        <v>110.55555555555556</v>
      </c>
      <c r="M137" s="244">
        <f t="shared" si="49"/>
        <v>3103000</v>
      </c>
      <c r="N137" s="73">
        <f t="shared" si="50"/>
        <v>4964800</v>
      </c>
      <c r="O137" s="73">
        <f t="shared" si="51"/>
        <v>827466.6666666666</v>
      </c>
      <c r="P137" s="73">
        <f t="shared" si="52"/>
        <v>137911.11111111112</v>
      </c>
      <c r="Q137" s="73">
        <f t="shared" si="53"/>
        <v>82746.66666666667</v>
      </c>
      <c r="R137" s="73">
        <f t="shared" si="54"/>
        <v>27582.222222222223</v>
      </c>
      <c r="S137" s="73">
        <f t="shared" si="55"/>
        <v>6895.555555555556</v>
      </c>
      <c r="T137" s="73">
        <f t="shared" si="56"/>
        <v>574.6296296296297</v>
      </c>
    </row>
    <row r="138" spans="1:20" s="365" customFormat="1" ht="12.75" customHeight="1" thickBot="1">
      <c r="A138" s="390" t="s">
        <v>160</v>
      </c>
      <c r="B138" s="391"/>
      <c r="C138" s="361"/>
      <c r="D138" s="361"/>
      <c r="E138" s="90"/>
      <c r="F138" s="71"/>
      <c r="G138" s="71"/>
      <c r="H138" s="71"/>
      <c r="I138" s="71"/>
      <c r="J138" s="71"/>
      <c r="K138" s="71"/>
      <c r="L138" s="71"/>
      <c r="M138" s="73"/>
      <c r="N138" s="73"/>
      <c r="O138" s="73"/>
      <c r="P138" s="73"/>
      <c r="Q138" s="73"/>
      <c r="R138" s="73"/>
      <c r="S138" s="73"/>
      <c r="T138" s="73"/>
    </row>
    <row r="139" spans="1:20" ht="32.25" thickBot="1">
      <c r="A139" s="113" t="s">
        <v>307</v>
      </c>
      <c r="B139" s="277" t="s">
        <v>308</v>
      </c>
      <c r="C139" s="353">
        <f>Electricity_DataTraffic!N139</f>
        <v>597</v>
      </c>
      <c r="D139" s="279">
        <f>E4</f>
        <v>1000</v>
      </c>
      <c r="E139" s="353">
        <f>C139*D139</f>
        <v>597000</v>
      </c>
      <c r="F139" s="71">
        <f t="shared" si="42"/>
        <v>955200</v>
      </c>
      <c r="G139" s="71">
        <f t="shared" si="43"/>
        <v>159200</v>
      </c>
      <c r="H139" s="71">
        <f t="shared" si="44"/>
        <v>26533.333333333332</v>
      </c>
      <c r="I139" s="71">
        <f t="shared" si="45"/>
        <v>15920</v>
      </c>
      <c r="J139" s="71">
        <f t="shared" si="46"/>
        <v>5306.666666666667</v>
      </c>
      <c r="K139" s="71">
        <f t="shared" si="47"/>
        <v>1326.6666666666667</v>
      </c>
      <c r="L139" s="71">
        <f t="shared" si="48"/>
        <v>110.55555555555556</v>
      </c>
      <c r="M139" s="244">
        <f t="shared" si="49"/>
        <v>597000</v>
      </c>
      <c r="N139" s="73">
        <f t="shared" si="50"/>
        <v>955200</v>
      </c>
      <c r="O139" s="73">
        <f t="shared" si="51"/>
        <v>159200</v>
      </c>
      <c r="P139" s="73">
        <f t="shared" si="52"/>
        <v>26533.333333333332</v>
      </c>
      <c r="Q139" s="73">
        <f t="shared" si="53"/>
        <v>15920</v>
      </c>
      <c r="R139" s="73">
        <f t="shared" si="54"/>
        <v>5306.666666666667</v>
      </c>
      <c r="S139" s="73">
        <f t="shared" si="55"/>
        <v>1326.6666666666667</v>
      </c>
      <c r="T139" s="73">
        <f t="shared" si="56"/>
        <v>110.55555555555556</v>
      </c>
    </row>
    <row r="140" spans="1:20" s="349" customFormat="1" ht="12.75" customHeight="1" thickBot="1">
      <c r="A140" s="383" t="s">
        <v>36</v>
      </c>
      <c r="B140" s="358"/>
      <c r="C140" s="359"/>
      <c r="D140" s="359"/>
      <c r="E140" s="359"/>
      <c r="F140" s="407"/>
      <c r="G140" s="407"/>
      <c r="H140" s="407"/>
      <c r="I140" s="407"/>
      <c r="J140" s="407"/>
      <c r="K140" s="407"/>
      <c r="L140" s="407"/>
      <c r="M140" s="348"/>
      <c r="N140" s="348"/>
      <c r="O140" s="348"/>
      <c r="P140" s="348"/>
      <c r="Q140" s="348"/>
      <c r="R140" s="348"/>
      <c r="S140" s="348"/>
      <c r="T140" s="348"/>
    </row>
    <row r="141" spans="1:20" ht="12.75" customHeight="1" thickBot="1">
      <c r="A141" s="486" t="s">
        <v>309</v>
      </c>
      <c r="B141" s="37" t="s">
        <v>0</v>
      </c>
      <c r="C141" s="243">
        <f>Electricity_DataTraffic!N141</f>
        <v>597</v>
      </c>
      <c r="D141" s="202">
        <f>E4</f>
        <v>1000</v>
      </c>
      <c r="E141" s="243">
        <f aca="true" t="shared" si="57" ref="E141:E150">C141*D141</f>
        <v>597000</v>
      </c>
      <c r="F141" s="71">
        <f t="shared" si="42"/>
        <v>955200</v>
      </c>
      <c r="G141" s="71">
        <f t="shared" si="43"/>
        <v>159200</v>
      </c>
      <c r="H141" s="71">
        <f t="shared" si="44"/>
        <v>26533.333333333332</v>
      </c>
      <c r="I141" s="71">
        <f t="shared" si="45"/>
        <v>15920</v>
      </c>
      <c r="J141" s="71">
        <f t="shared" si="46"/>
        <v>5306.666666666667</v>
      </c>
      <c r="K141" s="71">
        <f t="shared" si="47"/>
        <v>1326.6666666666667</v>
      </c>
      <c r="L141" s="71">
        <f t="shared" si="48"/>
        <v>110.55555555555556</v>
      </c>
      <c r="M141" s="244">
        <f t="shared" si="49"/>
        <v>597000</v>
      </c>
      <c r="N141" s="73">
        <f t="shared" si="50"/>
        <v>955200</v>
      </c>
      <c r="O141" s="73">
        <f t="shared" si="51"/>
        <v>159200</v>
      </c>
      <c r="P141" s="73">
        <f t="shared" si="52"/>
        <v>26533.333333333332</v>
      </c>
      <c r="Q141" s="73">
        <f t="shared" si="53"/>
        <v>15920</v>
      </c>
      <c r="R141" s="73">
        <f t="shared" si="54"/>
        <v>5306.666666666667</v>
      </c>
      <c r="S141" s="73">
        <f t="shared" si="55"/>
        <v>1326.6666666666667</v>
      </c>
      <c r="T141" s="73">
        <f t="shared" si="56"/>
        <v>110.55555555555556</v>
      </c>
    </row>
    <row r="142" spans="1:20" ht="15.75" thickBot="1">
      <c r="A142" s="487"/>
      <c r="B142" s="58" t="s">
        <v>25</v>
      </c>
      <c r="C142" s="244">
        <f>Electricity_DataTraffic!N142</f>
        <v>590</v>
      </c>
      <c r="D142" s="204">
        <f>E4</f>
        <v>1000</v>
      </c>
      <c r="E142" s="244">
        <f t="shared" si="57"/>
        <v>590000</v>
      </c>
      <c r="F142" s="71">
        <f t="shared" si="42"/>
        <v>944000</v>
      </c>
      <c r="G142" s="71">
        <f t="shared" si="43"/>
        <v>157333.33333333334</v>
      </c>
      <c r="H142" s="71">
        <f t="shared" si="44"/>
        <v>26222.222222222223</v>
      </c>
      <c r="I142" s="71">
        <f t="shared" si="45"/>
        <v>15733.333333333334</v>
      </c>
      <c r="J142" s="71">
        <f t="shared" si="46"/>
        <v>5244.444444444444</v>
      </c>
      <c r="K142" s="71">
        <f t="shared" si="47"/>
        <v>1311.111111111111</v>
      </c>
      <c r="L142" s="71">
        <f t="shared" si="48"/>
        <v>109.25925925925925</v>
      </c>
      <c r="M142" s="244">
        <f t="shared" si="49"/>
        <v>1187000</v>
      </c>
      <c r="N142" s="73">
        <f t="shared" si="50"/>
        <v>1899200</v>
      </c>
      <c r="O142" s="73">
        <f t="shared" si="51"/>
        <v>316533.3333333333</v>
      </c>
      <c r="P142" s="73">
        <f t="shared" si="52"/>
        <v>52755.555555555555</v>
      </c>
      <c r="Q142" s="73">
        <f t="shared" si="53"/>
        <v>31653.333333333332</v>
      </c>
      <c r="R142" s="73">
        <f t="shared" si="54"/>
        <v>10551.111111111111</v>
      </c>
      <c r="S142" s="73">
        <f t="shared" si="55"/>
        <v>2637.777777777778</v>
      </c>
      <c r="T142" s="73">
        <f t="shared" si="56"/>
        <v>219.8148148148148</v>
      </c>
    </row>
    <row r="143" spans="1:20" ht="12.75" customHeight="1" thickBot="1">
      <c r="A143" s="487"/>
      <c r="B143" s="58" t="s">
        <v>24</v>
      </c>
      <c r="C143" s="244">
        <f>Electricity_DataTraffic!N143</f>
        <v>597</v>
      </c>
      <c r="D143" s="204">
        <f>E4</f>
        <v>1000</v>
      </c>
      <c r="E143" s="244">
        <f t="shared" si="57"/>
        <v>597000</v>
      </c>
      <c r="F143" s="71">
        <f t="shared" si="42"/>
        <v>955200</v>
      </c>
      <c r="G143" s="71">
        <f t="shared" si="43"/>
        <v>159200</v>
      </c>
      <c r="H143" s="71">
        <f t="shared" si="44"/>
        <v>26533.333333333332</v>
      </c>
      <c r="I143" s="71">
        <f t="shared" si="45"/>
        <v>15920</v>
      </c>
      <c r="J143" s="71">
        <f t="shared" si="46"/>
        <v>5306.666666666667</v>
      </c>
      <c r="K143" s="71">
        <f t="shared" si="47"/>
        <v>1326.6666666666667</v>
      </c>
      <c r="L143" s="71">
        <f t="shared" si="48"/>
        <v>110.55555555555556</v>
      </c>
      <c r="M143" s="244">
        <f t="shared" si="49"/>
        <v>1784000</v>
      </c>
      <c r="N143" s="73">
        <f t="shared" si="50"/>
        <v>2854400</v>
      </c>
      <c r="O143" s="73">
        <f t="shared" si="51"/>
        <v>475733.3333333333</v>
      </c>
      <c r="P143" s="73">
        <f t="shared" si="52"/>
        <v>79288.88888888889</v>
      </c>
      <c r="Q143" s="73">
        <f t="shared" si="53"/>
        <v>47573.333333333336</v>
      </c>
      <c r="R143" s="73">
        <f t="shared" si="54"/>
        <v>15857.777777777777</v>
      </c>
      <c r="S143" s="73">
        <f t="shared" si="55"/>
        <v>3964.4444444444443</v>
      </c>
      <c r="T143" s="73">
        <f t="shared" si="56"/>
        <v>330.3703703703704</v>
      </c>
    </row>
    <row r="144" spans="1:20" ht="15.75" thickBot="1">
      <c r="A144" s="487"/>
      <c r="B144" s="58" t="s">
        <v>104</v>
      </c>
      <c r="C144" s="244">
        <f>Electricity_DataTraffic!N144</f>
        <v>722</v>
      </c>
      <c r="D144" s="204">
        <f>E4</f>
        <v>1000</v>
      </c>
      <c r="E144" s="244">
        <f t="shared" si="57"/>
        <v>722000</v>
      </c>
      <c r="F144" s="71">
        <f t="shared" si="42"/>
        <v>1155200</v>
      </c>
      <c r="G144" s="71">
        <f t="shared" si="43"/>
        <v>192533.33333333334</v>
      </c>
      <c r="H144" s="71">
        <f t="shared" si="44"/>
        <v>32088.88888888889</v>
      </c>
      <c r="I144" s="71">
        <f t="shared" si="45"/>
        <v>19253.333333333332</v>
      </c>
      <c r="J144" s="71">
        <f t="shared" si="46"/>
        <v>6417.777777777777</v>
      </c>
      <c r="K144" s="71">
        <f t="shared" si="47"/>
        <v>1604.4444444444443</v>
      </c>
      <c r="L144" s="71">
        <f t="shared" si="48"/>
        <v>133.7037037037037</v>
      </c>
      <c r="M144" s="244">
        <f t="shared" si="49"/>
        <v>2506000</v>
      </c>
      <c r="N144" s="73">
        <f t="shared" si="50"/>
        <v>4009600</v>
      </c>
      <c r="O144" s="73">
        <f t="shared" si="51"/>
        <v>668266.6666666666</v>
      </c>
      <c r="P144" s="73">
        <f t="shared" si="52"/>
        <v>111377.77777777778</v>
      </c>
      <c r="Q144" s="73">
        <f t="shared" si="53"/>
        <v>66826.66666666667</v>
      </c>
      <c r="R144" s="73">
        <f t="shared" si="54"/>
        <v>22275.555555555555</v>
      </c>
      <c r="S144" s="73">
        <f t="shared" si="55"/>
        <v>5568.888888888889</v>
      </c>
      <c r="T144" s="73">
        <f t="shared" si="56"/>
        <v>464.0740740740741</v>
      </c>
    </row>
    <row r="145" spans="1:20" s="5" customFormat="1" ht="16.5" customHeight="1" thickBot="1">
      <c r="A145" s="488"/>
      <c r="B145" s="53" t="s">
        <v>31</v>
      </c>
      <c r="C145" s="250">
        <f>Electricity_DataTraffic!N145</f>
        <v>597</v>
      </c>
      <c r="D145" s="205">
        <f>E4</f>
        <v>1000</v>
      </c>
      <c r="E145" s="251">
        <f t="shared" si="57"/>
        <v>597000</v>
      </c>
      <c r="F145" s="71">
        <f t="shared" si="42"/>
        <v>955200</v>
      </c>
      <c r="G145" s="71">
        <f t="shared" si="43"/>
        <v>159200</v>
      </c>
      <c r="H145" s="71">
        <f t="shared" si="44"/>
        <v>26533.333333333332</v>
      </c>
      <c r="I145" s="71">
        <f t="shared" si="45"/>
        <v>15920</v>
      </c>
      <c r="J145" s="71">
        <f t="shared" si="46"/>
        <v>5306.666666666667</v>
      </c>
      <c r="K145" s="71">
        <f t="shared" si="47"/>
        <v>1326.6666666666667</v>
      </c>
      <c r="L145" s="71">
        <f t="shared" si="48"/>
        <v>110.55555555555556</v>
      </c>
      <c r="M145" s="244">
        <f t="shared" si="49"/>
        <v>3103000</v>
      </c>
      <c r="N145" s="73">
        <f t="shared" si="50"/>
        <v>4964800</v>
      </c>
      <c r="O145" s="73">
        <f t="shared" si="51"/>
        <v>827466.6666666666</v>
      </c>
      <c r="P145" s="73">
        <f t="shared" si="52"/>
        <v>137911.11111111112</v>
      </c>
      <c r="Q145" s="73">
        <f t="shared" si="53"/>
        <v>82746.66666666667</v>
      </c>
      <c r="R145" s="73">
        <f t="shared" si="54"/>
        <v>27582.222222222223</v>
      </c>
      <c r="S145" s="73">
        <f t="shared" si="55"/>
        <v>6895.555555555556</v>
      </c>
      <c r="T145" s="73">
        <f t="shared" si="56"/>
        <v>574.6296296296297</v>
      </c>
    </row>
    <row r="146" spans="1:20" ht="12.75" customHeight="1" thickBot="1">
      <c r="A146" s="486" t="s">
        <v>311</v>
      </c>
      <c r="B146" s="37" t="s">
        <v>0</v>
      </c>
      <c r="C146" s="243">
        <f>Electricity_DataTraffic!N146</f>
        <v>597</v>
      </c>
      <c r="D146" s="202">
        <f>E4</f>
        <v>1000</v>
      </c>
      <c r="E146" s="243">
        <f t="shared" si="57"/>
        <v>597000</v>
      </c>
      <c r="F146" s="71">
        <f t="shared" si="42"/>
        <v>955200</v>
      </c>
      <c r="G146" s="71">
        <f t="shared" si="43"/>
        <v>159200</v>
      </c>
      <c r="H146" s="71">
        <f t="shared" si="44"/>
        <v>26533.333333333332</v>
      </c>
      <c r="I146" s="71">
        <f t="shared" si="45"/>
        <v>15920</v>
      </c>
      <c r="J146" s="71">
        <f t="shared" si="46"/>
        <v>5306.666666666667</v>
      </c>
      <c r="K146" s="71">
        <f t="shared" si="47"/>
        <v>1326.6666666666667</v>
      </c>
      <c r="L146" s="71">
        <f t="shared" si="48"/>
        <v>110.55555555555556</v>
      </c>
      <c r="M146" s="244">
        <f>E146</f>
        <v>597000</v>
      </c>
      <c r="N146" s="73">
        <f t="shared" si="50"/>
        <v>955200</v>
      </c>
      <c r="O146" s="73">
        <f t="shared" si="51"/>
        <v>159200</v>
      </c>
      <c r="P146" s="73">
        <f t="shared" si="52"/>
        <v>26533.333333333332</v>
      </c>
      <c r="Q146" s="73">
        <f t="shared" si="53"/>
        <v>15920</v>
      </c>
      <c r="R146" s="73">
        <f t="shared" si="54"/>
        <v>5306.666666666667</v>
      </c>
      <c r="S146" s="73">
        <f t="shared" si="55"/>
        <v>1326.6666666666667</v>
      </c>
      <c r="T146" s="73">
        <f t="shared" si="56"/>
        <v>110.55555555555556</v>
      </c>
    </row>
    <row r="147" spans="1:20" ht="15.75" thickBot="1">
      <c r="A147" s="487"/>
      <c r="B147" s="58" t="s">
        <v>25</v>
      </c>
      <c r="C147" s="244">
        <f>Electricity_DataTraffic!N147</f>
        <v>590</v>
      </c>
      <c r="D147" s="204">
        <f>E4</f>
        <v>1000</v>
      </c>
      <c r="E147" s="244">
        <f t="shared" si="57"/>
        <v>590000</v>
      </c>
      <c r="F147" s="71">
        <f t="shared" si="42"/>
        <v>944000</v>
      </c>
      <c r="G147" s="71">
        <f t="shared" si="43"/>
        <v>157333.33333333334</v>
      </c>
      <c r="H147" s="71">
        <f t="shared" si="44"/>
        <v>26222.222222222223</v>
      </c>
      <c r="I147" s="71">
        <f t="shared" si="45"/>
        <v>15733.333333333334</v>
      </c>
      <c r="J147" s="71">
        <f t="shared" si="46"/>
        <v>5244.444444444444</v>
      </c>
      <c r="K147" s="71">
        <f t="shared" si="47"/>
        <v>1311.111111111111</v>
      </c>
      <c r="L147" s="71">
        <f t="shared" si="48"/>
        <v>109.25925925925925</v>
      </c>
      <c r="M147" s="244">
        <f t="shared" si="49"/>
        <v>1187000</v>
      </c>
      <c r="N147" s="73">
        <f t="shared" si="50"/>
        <v>1899200</v>
      </c>
      <c r="O147" s="73">
        <f t="shared" si="51"/>
        <v>316533.3333333333</v>
      </c>
      <c r="P147" s="73">
        <f t="shared" si="52"/>
        <v>52755.555555555555</v>
      </c>
      <c r="Q147" s="73">
        <f t="shared" si="53"/>
        <v>31653.333333333332</v>
      </c>
      <c r="R147" s="73">
        <f t="shared" si="54"/>
        <v>10551.111111111111</v>
      </c>
      <c r="S147" s="73">
        <f t="shared" si="55"/>
        <v>2637.777777777778</v>
      </c>
      <c r="T147" s="73">
        <f t="shared" si="56"/>
        <v>219.8148148148148</v>
      </c>
    </row>
    <row r="148" spans="1:20" ht="12.75" customHeight="1" thickBot="1">
      <c r="A148" s="487"/>
      <c r="B148" s="58" t="s">
        <v>24</v>
      </c>
      <c r="C148" s="244">
        <f>Electricity_DataTraffic!N148</f>
        <v>597</v>
      </c>
      <c r="D148" s="204">
        <f>E4</f>
        <v>1000</v>
      </c>
      <c r="E148" s="244">
        <f t="shared" si="57"/>
        <v>597000</v>
      </c>
      <c r="F148" s="71">
        <f t="shared" si="42"/>
        <v>955200</v>
      </c>
      <c r="G148" s="71">
        <f t="shared" si="43"/>
        <v>159200</v>
      </c>
      <c r="H148" s="71">
        <f t="shared" si="44"/>
        <v>26533.333333333332</v>
      </c>
      <c r="I148" s="71">
        <f t="shared" si="45"/>
        <v>15920</v>
      </c>
      <c r="J148" s="71">
        <f t="shared" si="46"/>
        <v>5306.666666666667</v>
      </c>
      <c r="K148" s="71">
        <f t="shared" si="47"/>
        <v>1326.6666666666667</v>
      </c>
      <c r="L148" s="71">
        <f t="shared" si="48"/>
        <v>110.55555555555556</v>
      </c>
      <c r="M148" s="244">
        <f t="shared" si="49"/>
        <v>1784000</v>
      </c>
      <c r="N148" s="73">
        <f t="shared" si="50"/>
        <v>2854400</v>
      </c>
      <c r="O148" s="73">
        <f t="shared" si="51"/>
        <v>475733.3333333333</v>
      </c>
      <c r="P148" s="73">
        <f t="shared" si="52"/>
        <v>79288.88888888889</v>
      </c>
      <c r="Q148" s="73">
        <f t="shared" si="53"/>
        <v>47573.333333333336</v>
      </c>
      <c r="R148" s="73">
        <f t="shared" si="54"/>
        <v>15857.777777777777</v>
      </c>
      <c r="S148" s="73">
        <f t="shared" si="55"/>
        <v>3964.4444444444443</v>
      </c>
      <c r="T148" s="73">
        <f t="shared" si="56"/>
        <v>330.3703703703704</v>
      </c>
    </row>
    <row r="149" spans="1:20" ht="15.75" thickBot="1">
      <c r="A149" s="487"/>
      <c r="B149" s="58" t="s">
        <v>104</v>
      </c>
      <c r="C149" s="244">
        <f>Electricity_DataTraffic!N149</f>
        <v>722</v>
      </c>
      <c r="D149" s="204">
        <f>E4</f>
        <v>1000</v>
      </c>
      <c r="E149" s="244">
        <f t="shared" si="57"/>
        <v>722000</v>
      </c>
      <c r="F149" s="71">
        <f t="shared" si="42"/>
        <v>1155200</v>
      </c>
      <c r="G149" s="71">
        <f t="shared" si="43"/>
        <v>192533.33333333334</v>
      </c>
      <c r="H149" s="71">
        <f t="shared" si="44"/>
        <v>32088.88888888889</v>
      </c>
      <c r="I149" s="71">
        <f t="shared" si="45"/>
        <v>19253.333333333332</v>
      </c>
      <c r="J149" s="71">
        <f t="shared" si="46"/>
        <v>6417.777777777777</v>
      </c>
      <c r="K149" s="71">
        <f t="shared" si="47"/>
        <v>1604.4444444444443</v>
      </c>
      <c r="L149" s="71">
        <f t="shared" si="48"/>
        <v>133.7037037037037</v>
      </c>
      <c r="M149" s="244">
        <f t="shared" si="49"/>
        <v>2506000</v>
      </c>
      <c r="N149" s="73">
        <f t="shared" si="50"/>
        <v>4009600</v>
      </c>
      <c r="O149" s="73">
        <f t="shared" si="51"/>
        <v>668266.6666666666</v>
      </c>
      <c r="P149" s="73">
        <f t="shared" si="52"/>
        <v>111377.77777777778</v>
      </c>
      <c r="Q149" s="73">
        <f t="shared" si="53"/>
        <v>66826.66666666667</v>
      </c>
      <c r="R149" s="73">
        <f t="shared" si="54"/>
        <v>22275.555555555555</v>
      </c>
      <c r="S149" s="73">
        <f t="shared" si="55"/>
        <v>5568.888888888889</v>
      </c>
      <c r="T149" s="73">
        <f t="shared" si="56"/>
        <v>464.0740740740741</v>
      </c>
    </row>
    <row r="150" spans="1:20" s="5" customFormat="1" ht="16.5" customHeight="1" thickBot="1">
      <c r="A150" s="488"/>
      <c r="B150" s="53" t="s">
        <v>31</v>
      </c>
      <c r="C150" s="250">
        <f>Electricity_DataTraffic!N150</f>
        <v>597</v>
      </c>
      <c r="D150" s="207">
        <f>E4</f>
        <v>1000</v>
      </c>
      <c r="E150" s="250">
        <f t="shared" si="57"/>
        <v>597000</v>
      </c>
      <c r="F150" s="71">
        <f t="shared" si="42"/>
        <v>955200</v>
      </c>
      <c r="G150" s="71">
        <f t="shared" si="43"/>
        <v>159200</v>
      </c>
      <c r="H150" s="71">
        <f t="shared" si="44"/>
        <v>26533.333333333332</v>
      </c>
      <c r="I150" s="71">
        <f t="shared" si="45"/>
        <v>15920</v>
      </c>
      <c r="J150" s="71">
        <f t="shared" si="46"/>
        <v>5306.666666666667</v>
      </c>
      <c r="K150" s="71">
        <f t="shared" si="47"/>
        <v>1326.6666666666667</v>
      </c>
      <c r="L150" s="71">
        <f t="shared" si="48"/>
        <v>110.55555555555556</v>
      </c>
      <c r="M150" s="244">
        <f t="shared" si="49"/>
        <v>3103000</v>
      </c>
      <c r="N150" s="73">
        <f t="shared" si="50"/>
        <v>4964800</v>
      </c>
      <c r="O150" s="73">
        <f t="shared" si="51"/>
        <v>827466.6666666666</v>
      </c>
      <c r="P150" s="73">
        <f t="shared" si="52"/>
        <v>137911.11111111112</v>
      </c>
      <c r="Q150" s="73">
        <f t="shared" si="53"/>
        <v>82746.66666666667</v>
      </c>
      <c r="R150" s="73">
        <f t="shared" si="54"/>
        <v>27582.222222222223</v>
      </c>
      <c r="S150" s="73">
        <f t="shared" si="55"/>
        <v>6895.555555555556</v>
      </c>
      <c r="T150" s="73">
        <f t="shared" si="56"/>
        <v>574.6296296296297</v>
      </c>
    </row>
    <row r="151" spans="1:20" s="365" customFormat="1" ht="12.75" customHeight="1" thickBot="1">
      <c r="A151" s="377" t="s">
        <v>161</v>
      </c>
      <c r="B151" s="378"/>
      <c r="C151" s="361"/>
      <c r="D151" s="361"/>
      <c r="E151" s="90"/>
      <c r="F151" s="71"/>
      <c r="G151" s="71"/>
      <c r="H151" s="71"/>
      <c r="I151" s="71"/>
      <c r="J151" s="71"/>
      <c r="K151" s="71"/>
      <c r="L151" s="71"/>
      <c r="M151" s="73"/>
      <c r="N151" s="73"/>
      <c r="O151" s="73"/>
      <c r="P151" s="73"/>
      <c r="Q151" s="73"/>
      <c r="R151" s="73"/>
      <c r="S151" s="73"/>
      <c r="T151" s="73"/>
    </row>
    <row r="152" spans="1:20" ht="28.5" customHeight="1" thickBot="1">
      <c r="A152" s="113" t="s">
        <v>312</v>
      </c>
      <c r="B152" s="267" t="s">
        <v>70</v>
      </c>
      <c r="C152" s="353">
        <f>Electricity_DataTraffic!N152</f>
        <v>597</v>
      </c>
      <c r="D152" s="279">
        <f>E4</f>
        <v>1000</v>
      </c>
      <c r="E152" s="353">
        <f>C152*D152</f>
        <v>597000</v>
      </c>
      <c r="F152" s="71">
        <f t="shared" si="42"/>
        <v>955200</v>
      </c>
      <c r="G152" s="71">
        <f t="shared" si="43"/>
        <v>159200</v>
      </c>
      <c r="H152" s="71">
        <f t="shared" si="44"/>
        <v>26533.333333333332</v>
      </c>
      <c r="I152" s="71">
        <f t="shared" si="45"/>
        <v>15920</v>
      </c>
      <c r="J152" s="71">
        <f t="shared" si="46"/>
        <v>5306.666666666667</v>
      </c>
      <c r="K152" s="71">
        <f t="shared" si="47"/>
        <v>1326.6666666666667</v>
      </c>
      <c r="L152" s="71">
        <f t="shared" si="48"/>
        <v>110.55555555555556</v>
      </c>
      <c r="M152" s="244">
        <f t="shared" si="49"/>
        <v>597000</v>
      </c>
      <c r="N152" s="73">
        <f t="shared" si="50"/>
        <v>955200</v>
      </c>
      <c r="O152" s="73">
        <f t="shared" si="51"/>
        <v>159200</v>
      </c>
      <c r="P152" s="73">
        <f t="shared" si="52"/>
        <v>26533.333333333332</v>
      </c>
      <c r="Q152" s="73">
        <f t="shared" si="53"/>
        <v>15920</v>
      </c>
      <c r="R152" s="73">
        <f t="shared" si="54"/>
        <v>5306.666666666667</v>
      </c>
      <c r="S152" s="73">
        <f t="shared" si="55"/>
        <v>1326.6666666666667</v>
      </c>
      <c r="T152" s="73">
        <f t="shared" si="56"/>
        <v>110.55555555555556</v>
      </c>
    </row>
    <row r="153" spans="1:20" s="349" customFormat="1" ht="12.75" customHeight="1" thickBot="1">
      <c r="A153" s="383" t="s">
        <v>36</v>
      </c>
      <c r="B153" s="358"/>
      <c r="C153" s="359"/>
      <c r="D153" s="359"/>
      <c r="E153" s="359"/>
      <c r="F153" s="407"/>
      <c r="G153" s="407"/>
      <c r="H153" s="407"/>
      <c r="I153" s="407"/>
      <c r="J153" s="407"/>
      <c r="K153" s="407"/>
      <c r="L153" s="407"/>
      <c r="M153" s="348"/>
      <c r="N153" s="348"/>
      <c r="O153" s="348"/>
      <c r="P153" s="348"/>
      <c r="Q153" s="348"/>
      <c r="R153" s="348"/>
      <c r="S153" s="348"/>
      <c r="T153" s="348"/>
    </row>
    <row r="154" spans="1:20" ht="12.75" customHeight="1" thickBot="1">
      <c r="A154" s="486" t="s">
        <v>313</v>
      </c>
      <c r="B154" s="37" t="s">
        <v>0</v>
      </c>
      <c r="C154" s="243">
        <f>Electricity_DataTraffic!N154</f>
        <v>597</v>
      </c>
      <c r="D154" s="202">
        <f>E4</f>
        <v>1000</v>
      </c>
      <c r="E154" s="243">
        <f aca="true" t="shared" si="58" ref="E154:E163">C154*D154</f>
        <v>597000</v>
      </c>
      <c r="F154" s="71">
        <f t="shared" si="42"/>
        <v>955200</v>
      </c>
      <c r="G154" s="71">
        <f t="shared" si="43"/>
        <v>159200</v>
      </c>
      <c r="H154" s="71">
        <f t="shared" si="44"/>
        <v>26533.333333333332</v>
      </c>
      <c r="I154" s="71">
        <f t="shared" si="45"/>
        <v>15920</v>
      </c>
      <c r="J154" s="71">
        <f t="shared" si="46"/>
        <v>5306.666666666667</v>
      </c>
      <c r="K154" s="71">
        <f t="shared" si="47"/>
        <v>1326.6666666666667</v>
      </c>
      <c r="L154" s="71">
        <f t="shared" si="48"/>
        <v>110.55555555555556</v>
      </c>
      <c r="M154" s="244">
        <f t="shared" si="49"/>
        <v>597000</v>
      </c>
      <c r="N154" s="73">
        <f t="shared" si="50"/>
        <v>955200</v>
      </c>
      <c r="O154" s="73">
        <f t="shared" si="51"/>
        <v>159200</v>
      </c>
      <c r="P154" s="73">
        <f t="shared" si="52"/>
        <v>26533.333333333332</v>
      </c>
      <c r="Q154" s="73">
        <f t="shared" si="53"/>
        <v>15920</v>
      </c>
      <c r="R154" s="73">
        <f t="shared" si="54"/>
        <v>5306.666666666667</v>
      </c>
      <c r="S154" s="73">
        <f t="shared" si="55"/>
        <v>1326.6666666666667</v>
      </c>
      <c r="T154" s="73">
        <f t="shared" si="56"/>
        <v>110.55555555555556</v>
      </c>
    </row>
    <row r="155" spans="1:20" ht="15.75" thickBot="1">
      <c r="A155" s="487"/>
      <c r="B155" s="58" t="s">
        <v>25</v>
      </c>
      <c r="C155" s="244">
        <f>Electricity_DataTraffic!N155</f>
        <v>590</v>
      </c>
      <c r="D155" s="204">
        <f>E4</f>
        <v>1000</v>
      </c>
      <c r="E155" s="244">
        <f t="shared" si="58"/>
        <v>590000</v>
      </c>
      <c r="F155" s="71">
        <f t="shared" si="42"/>
        <v>944000</v>
      </c>
      <c r="G155" s="71">
        <f t="shared" si="43"/>
        <v>157333.33333333334</v>
      </c>
      <c r="H155" s="71">
        <f t="shared" si="44"/>
        <v>26222.222222222223</v>
      </c>
      <c r="I155" s="71">
        <f t="shared" si="45"/>
        <v>15733.333333333334</v>
      </c>
      <c r="J155" s="71">
        <f t="shared" si="46"/>
        <v>5244.444444444444</v>
      </c>
      <c r="K155" s="71">
        <f t="shared" si="47"/>
        <v>1311.111111111111</v>
      </c>
      <c r="L155" s="71">
        <f t="shared" si="48"/>
        <v>109.25925925925925</v>
      </c>
      <c r="M155" s="244">
        <f t="shared" si="49"/>
        <v>1187000</v>
      </c>
      <c r="N155" s="73">
        <f t="shared" si="50"/>
        <v>1899200</v>
      </c>
      <c r="O155" s="73">
        <f t="shared" si="51"/>
        <v>316533.3333333333</v>
      </c>
      <c r="P155" s="73">
        <f t="shared" si="52"/>
        <v>52755.555555555555</v>
      </c>
      <c r="Q155" s="73">
        <f t="shared" si="53"/>
        <v>31653.333333333332</v>
      </c>
      <c r="R155" s="73">
        <f t="shared" si="54"/>
        <v>10551.111111111111</v>
      </c>
      <c r="S155" s="73">
        <f t="shared" si="55"/>
        <v>2637.777777777778</v>
      </c>
      <c r="T155" s="73">
        <f t="shared" si="56"/>
        <v>219.8148148148148</v>
      </c>
    </row>
    <row r="156" spans="1:20" ht="15.75" thickBot="1">
      <c r="A156" s="487"/>
      <c r="B156" s="58" t="s">
        <v>24</v>
      </c>
      <c r="C156" s="244">
        <f>Electricity_DataTraffic!N156</f>
        <v>597</v>
      </c>
      <c r="D156" s="204">
        <f>E4</f>
        <v>1000</v>
      </c>
      <c r="E156" s="244">
        <f t="shared" si="58"/>
        <v>597000</v>
      </c>
      <c r="F156" s="71">
        <f t="shared" si="42"/>
        <v>955200</v>
      </c>
      <c r="G156" s="71">
        <f t="shared" si="43"/>
        <v>159200</v>
      </c>
      <c r="H156" s="71">
        <f t="shared" si="44"/>
        <v>26533.333333333332</v>
      </c>
      <c r="I156" s="71">
        <f t="shared" si="45"/>
        <v>15920</v>
      </c>
      <c r="J156" s="71">
        <f t="shared" si="46"/>
        <v>5306.666666666667</v>
      </c>
      <c r="K156" s="71">
        <f t="shared" si="47"/>
        <v>1326.6666666666667</v>
      </c>
      <c r="L156" s="71">
        <f t="shared" si="48"/>
        <v>110.55555555555556</v>
      </c>
      <c r="M156" s="244">
        <f t="shared" si="49"/>
        <v>1784000</v>
      </c>
      <c r="N156" s="73">
        <f t="shared" si="50"/>
        <v>2854400</v>
      </c>
      <c r="O156" s="73">
        <f t="shared" si="51"/>
        <v>475733.3333333333</v>
      </c>
      <c r="P156" s="73">
        <f t="shared" si="52"/>
        <v>79288.88888888889</v>
      </c>
      <c r="Q156" s="73">
        <f t="shared" si="53"/>
        <v>47573.333333333336</v>
      </c>
      <c r="R156" s="73">
        <f t="shared" si="54"/>
        <v>15857.777777777777</v>
      </c>
      <c r="S156" s="73">
        <f t="shared" si="55"/>
        <v>3964.4444444444443</v>
      </c>
      <c r="T156" s="73">
        <f t="shared" si="56"/>
        <v>330.3703703703704</v>
      </c>
    </row>
    <row r="157" spans="1:20" ht="15.75" thickBot="1">
      <c r="A157" s="487"/>
      <c r="B157" s="58" t="s">
        <v>104</v>
      </c>
      <c r="C157" s="244">
        <f>Electricity_DataTraffic!N157</f>
        <v>722</v>
      </c>
      <c r="D157" s="204">
        <f>E4</f>
        <v>1000</v>
      </c>
      <c r="E157" s="244">
        <f t="shared" si="58"/>
        <v>722000</v>
      </c>
      <c r="F157" s="71">
        <f t="shared" si="42"/>
        <v>1155200</v>
      </c>
      <c r="G157" s="71">
        <f t="shared" si="43"/>
        <v>192533.33333333334</v>
      </c>
      <c r="H157" s="71">
        <f t="shared" si="44"/>
        <v>32088.88888888889</v>
      </c>
      <c r="I157" s="71">
        <f t="shared" si="45"/>
        <v>19253.333333333332</v>
      </c>
      <c r="J157" s="71">
        <f t="shared" si="46"/>
        <v>6417.777777777777</v>
      </c>
      <c r="K157" s="71">
        <f t="shared" si="47"/>
        <v>1604.4444444444443</v>
      </c>
      <c r="L157" s="71">
        <f t="shared" si="48"/>
        <v>133.7037037037037</v>
      </c>
      <c r="M157" s="244">
        <f t="shared" si="49"/>
        <v>2506000</v>
      </c>
      <c r="N157" s="73">
        <f t="shared" si="50"/>
        <v>4009600</v>
      </c>
      <c r="O157" s="73">
        <f t="shared" si="51"/>
        <v>668266.6666666666</v>
      </c>
      <c r="P157" s="73">
        <f t="shared" si="52"/>
        <v>111377.77777777778</v>
      </c>
      <c r="Q157" s="73">
        <f t="shared" si="53"/>
        <v>66826.66666666667</v>
      </c>
      <c r="R157" s="73">
        <f t="shared" si="54"/>
        <v>22275.555555555555</v>
      </c>
      <c r="S157" s="73">
        <f t="shared" si="55"/>
        <v>5568.888888888889</v>
      </c>
      <c r="T157" s="73">
        <f t="shared" si="56"/>
        <v>464.0740740740741</v>
      </c>
    </row>
    <row r="158" spans="1:20" s="5" customFormat="1" ht="15.75" customHeight="1" thickBot="1">
      <c r="A158" s="488"/>
      <c r="B158" s="53" t="s">
        <v>31</v>
      </c>
      <c r="C158" s="250">
        <f>Electricity_DataTraffic!N158</f>
        <v>597</v>
      </c>
      <c r="D158" s="207">
        <f>E4</f>
        <v>1000</v>
      </c>
      <c r="E158" s="250">
        <f t="shared" si="58"/>
        <v>597000</v>
      </c>
      <c r="F158" s="71">
        <f t="shared" si="42"/>
        <v>955200</v>
      </c>
      <c r="G158" s="71">
        <f t="shared" si="43"/>
        <v>159200</v>
      </c>
      <c r="H158" s="71">
        <f t="shared" si="44"/>
        <v>26533.333333333332</v>
      </c>
      <c r="I158" s="71">
        <f t="shared" si="45"/>
        <v>15920</v>
      </c>
      <c r="J158" s="71">
        <f t="shared" si="46"/>
        <v>5306.666666666667</v>
      </c>
      <c r="K158" s="71">
        <f t="shared" si="47"/>
        <v>1326.6666666666667</v>
      </c>
      <c r="L158" s="71">
        <f t="shared" si="48"/>
        <v>110.55555555555556</v>
      </c>
      <c r="M158" s="244">
        <f t="shared" si="49"/>
        <v>3103000</v>
      </c>
      <c r="N158" s="73">
        <f t="shared" si="50"/>
        <v>4964800</v>
      </c>
      <c r="O158" s="73">
        <f t="shared" si="51"/>
        <v>827466.6666666666</v>
      </c>
      <c r="P158" s="73">
        <f t="shared" si="52"/>
        <v>137911.11111111112</v>
      </c>
      <c r="Q158" s="73">
        <f t="shared" si="53"/>
        <v>82746.66666666667</v>
      </c>
      <c r="R158" s="73">
        <f t="shared" si="54"/>
        <v>27582.222222222223</v>
      </c>
      <c r="S158" s="73">
        <f t="shared" si="55"/>
        <v>6895.555555555556</v>
      </c>
      <c r="T158" s="73">
        <f t="shared" si="56"/>
        <v>574.6296296296297</v>
      </c>
    </row>
    <row r="159" spans="1:20" ht="12.75" customHeight="1" thickBot="1">
      <c r="A159" s="487" t="s">
        <v>311</v>
      </c>
      <c r="B159" s="28" t="s">
        <v>0</v>
      </c>
      <c r="C159" s="253">
        <f>Electricity_DataTraffic!N159</f>
        <v>597</v>
      </c>
      <c r="D159" s="225">
        <f>E4</f>
        <v>1000</v>
      </c>
      <c r="E159" s="253">
        <f t="shared" si="58"/>
        <v>597000</v>
      </c>
      <c r="F159" s="71">
        <f t="shared" si="42"/>
        <v>955200</v>
      </c>
      <c r="G159" s="71">
        <f t="shared" si="43"/>
        <v>159200</v>
      </c>
      <c r="H159" s="71">
        <f t="shared" si="44"/>
        <v>26533.333333333332</v>
      </c>
      <c r="I159" s="71">
        <f t="shared" si="45"/>
        <v>15920</v>
      </c>
      <c r="J159" s="71">
        <f t="shared" si="46"/>
        <v>5306.666666666667</v>
      </c>
      <c r="K159" s="71">
        <f t="shared" si="47"/>
        <v>1326.6666666666667</v>
      </c>
      <c r="L159" s="71">
        <f t="shared" si="48"/>
        <v>110.55555555555556</v>
      </c>
      <c r="M159" s="244">
        <f>E159</f>
        <v>597000</v>
      </c>
      <c r="N159" s="73">
        <f t="shared" si="50"/>
        <v>955200</v>
      </c>
      <c r="O159" s="73">
        <f t="shared" si="51"/>
        <v>159200</v>
      </c>
      <c r="P159" s="73">
        <f t="shared" si="52"/>
        <v>26533.333333333332</v>
      </c>
      <c r="Q159" s="73">
        <f t="shared" si="53"/>
        <v>15920</v>
      </c>
      <c r="R159" s="73">
        <f t="shared" si="54"/>
        <v>5306.666666666667</v>
      </c>
      <c r="S159" s="73">
        <f t="shared" si="55"/>
        <v>1326.6666666666667</v>
      </c>
      <c r="T159" s="73">
        <f t="shared" si="56"/>
        <v>110.55555555555556</v>
      </c>
    </row>
    <row r="160" spans="1:20" ht="15.75" thickBot="1">
      <c r="A160" s="487"/>
      <c r="B160" s="58" t="s">
        <v>25</v>
      </c>
      <c r="C160" s="244">
        <f>Electricity_DataTraffic!N160</f>
        <v>590</v>
      </c>
      <c r="D160" s="204">
        <f>E4</f>
        <v>1000</v>
      </c>
      <c r="E160" s="244">
        <f t="shared" si="58"/>
        <v>590000</v>
      </c>
      <c r="F160" s="71">
        <f t="shared" si="42"/>
        <v>944000</v>
      </c>
      <c r="G160" s="71">
        <f t="shared" si="43"/>
        <v>157333.33333333334</v>
      </c>
      <c r="H160" s="71">
        <f t="shared" si="44"/>
        <v>26222.222222222223</v>
      </c>
      <c r="I160" s="71">
        <f t="shared" si="45"/>
        <v>15733.333333333334</v>
      </c>
      <c r="J160" s="71">
        <f t="shared" si="46"/>
        <v>5244.444444444444</v>
      </c>
      <c r="K160" s="71">
        <f t="shared" si="47"/>
        <v>1311.111111111111</v>
      </c>
      <c r="L160" s="71">
        <f t="shared" si="48"/>
        <v>109.25925925925925</v>
      </c>
      <c r="M160" s="244">
        <f t="shared" si="49"/>
        <v>1187000</v>
      </c>
      <c r="N160" s="73">
        <f t="shared" si="50"/>
        <v>1899200</v>
      </c>
      <c r="O160" s="73">
        <f t="shared" si="51"/>
        <v>316533.3333333333</v>
      </c>
      <c r="P160" s="73">
        <f t="shared" si="52"/>
        <v>52755.555555555555</v>
      </c>
      <c r="Q160" s="73">
        <f t="shared" si="53"/>
        <v>31653.333333333332</v>
      </c>
      <c r="R160" s="73">
        <f t="shared" si="54"/>
        <v>10551.111111111111</v>
      </c>
      <c r="S160" s="73">
        <f t="shared" si="55"/>
        <v>2637.777777777778</v>
      </c>
      <c r="T160" s="73">
        <f t="shared" si="56"/>
        <v>219.8148148148148</v>
      </c>
    </row>
    <row r="161" spans="1:20" ht="15.75" thickBot="1">
      <c r="A161" s="487"/>
      <c r="B161" s="58" t="s">
        <v>24</v>
      </c>
      <c r="C161" s="244">
        <f>Electricity_DataTraffic!N161</f>
        <v>597</v>
      </c>
      <c r="D161" s="204">
        <f>E4</f>
        <v>1000</v>
      </c>
      <c r="E161" s="244">
        <f t="shared" si="58"/>
        <v>597000</v>
      </c>
      <c r="F161" s="71">
        <f t="shared" si="42"/>
        <v>955200</v>
      </c>
      <c r="G161" s="71">
        <f t="shared" si="43"/>
        <v>159200</v>
      </c>
      <c r="H161" s="71">
        <f t="shared" si="44"/>
        <v>26533.333333333332</v>
      </c>
      <c r="I161" s="71">
        <f t="shared" si="45"/>
        <v>15920</v>
      </c>
      <c r="J161" s="71">
        <f t="shared" si="46"/>
        <v>5306.666666666667</v>
      </c>
      <c r="K161" s="71">
        <f t="shared" si="47"/>
        <v>1326.6666666666667</v>
      </c>
      <c r="L161" s="71">
        <f t="shared" si="48"/>
        <v>110.55555555555556</v>
      </c>
      <c r="M161" s="244">
        <f t="shared" si="49"/>
        <v>1784000</v>
      </c>
      <c r="N161" s="73">
        <f t="shared" si="50"/>
        <v>2854400</v>
      </c>
      <c r="O161" s="73">
        <f t="shared" si="51"/>
        <v>475733.3333333333</v>
      </c>
      <c r="P161" s="73">
        <f t="shared" si="52"/>
        <v>79288.88888888889</v>
      </c>
      <c r="Q161" s="73">
        <f t="shared" si="53"/>
        <v>47573.333333333336</v>
      </c>
      <c r="R161" s="73">
        <f t="shared" si="54"/>
        <v>15857.777777777777</v>
      </c>
      <c r="S161" s="73">
        <f t="shared" si="55"/>
        <v>3964.4444444444443</v>
      </c>
      <c r="T161" s="73">
        <f t="shared" si="56"/>
        <v>330.3703703703704</v>
      </c>
    </row>
    <row r="162" spans="1:20" ht="15.75" thickBot="1">
      <c r="A162" s="487"/>
      <c r="B162" s="58" t="s">
        <v>104</v>
      </c>
      <c r="C162" s="244">
        <f>Electricity_DataTraffic!N162</f>
        <v>722</v>
      </c>
      <c r="D162" s="204">
        <f>E4</f>
        <v>1000</v>
      </c>
      <c r="E162" s="244">
        <f t="shared" si="58"/>
        <v>722000</v>
      </c>
      <c r="F162" s="71">
        <f t="shared" si="42"/>
        <v>1155200</v>
      </c>
      <c r="G162" s="71">
        <f t="shared" si="43"/>
        <v>192533.33333333334</v>
      </c>
      <c r="H162" s="71">
        <f t="shared" si="44"/>
        <v>32088.88888888889</v>
      </c>
      <c r="I162" s="71">
        <f t="shared" si="45"/>
        <v>19253.333333333332</v>
      </c>
      <c r="J162" s="71">
        <f t="shared" si="46"/>
        <v>6417.777777777777</v>
      </c>
      <c r="K162" s="71">
        <f t="shared" si="47"/>
        <v>1604.4444444444443</v>
      </c>
      <c r="L162" s="71">
        <f t="shared" si="48"/>
        <v>133.7037037037037</v>
      </c>
      <c r="M162" s="244">
        <f t="shared" si="49"/>
        <v>2506000</v>
      </c>
      <c r="N162" s="73">
        <f t="shared" si="50"/>
        <v>4009600</v>
      </c>
      <c r="O162" s="73">
        <f t="shared" si="51"/>
        <v>668266.6666666666</v>
      </c>
      <c r="P162" s="73">
        <f t="shared" si="52"/>
        <v>111377.77777777778</v>
      </c>
      <c r="Q162" s="73">
        <f t="shared" si="53"/>
        <v>66826.66666666667</v>
      </c>
      <c r="R162" s="73">
        <f t="shared" si="54"/>
        <v>22275.555555555555</v>
      </c>
      <c r="S162" s="73">
        <f t="shared" si="55"/>
        <v>5568.888888888889</v>
      </c>
      <c r="T162" s="73">
        <f t="shared" si="56"/>
        <v>464.0740740740741</v>
      </c>
    </row>
    <row r="163" spans="1:20" s="5" customFormat="1" ht="15.75" customHeight="1" thickBot="1">
      <c r="A163" s="487"/>
      <c r="B163" s="58" t="s">
        <v>31</v>
      </c>
      <c r="C163" s="251">
        <f>Electricity_DataTraffic!N163</f>
        <v>597</v>
      </c>
      <c r="D163" s="205">
        <f>E4</f>
        <v>1000</v>
      </c>
      <c r="E163" s="251">
        <f t="shared" si="58"/>
        <v>597000</v>
      </c>
      <c r="F163" s="71">
        <f t="shared" si="42"/>
        <v>955200</v>
      </c>
      <c r="G163" s="71">
        <f t="shared" si="43"/>
        <v>159200</v>
      </c>
      <c r="H163" s="71">
        <f t="shared" si="44"/>
        <v>26533.333333333332</v>
      </c>
      <c r="I163" s="71">
        <f t="shared" si="45"/>
        <v>15920</v>
      </c>
      <c r="J163" s="71">
        <f t="shared" si="46"/>
        <v>5306.666666666667</v>
      </c>
      <c r="K163" s="71">
        <f t="shared" si="47"/>
        <v>1326.6666666666667</v>
      </c>
      <c r="L163" s="71">
        <f t="shared" si="48"/>
        <v>110.55555555555556</v>
      </c>
      <c r="M163" s="244">
        <f t="shared" si="49"/>
        <v>3103000</v>
      </c>
      <c r="N163" s="73">
        <f t="shared" si="50"/>
        <v>4964800</v>
      </c>
      <c r="O163" s="73">
        <f t="shared" si="51"/>
        <v>827466.6666666666</v>
      </c>
      <c r="P163" s="73">
        <f t="shared" si="52"/>
        <v>137911.11111111112</v>
      </c>
      <c r="Q163" s="73">
        <f t="shared" si="53"/>
        <v>82746.66666666667</v>
      </c>
      <c r="R163" s="73">
        <f t="shared" si="54"/>
        <v>27582.222222222223</v>
      </c>
      <c r="S163" s="73">
        <f t="shared" si="55"/>
        <v>6895.555555555556</v>
      </c>
      <c r="T163" s="73">
        <f t="shared" si="56"/>
        <v>574.6296296296297</v>
      </c>
    </row>
    <row r="164" spans="1:20" s="365" customFormat="1" ht="15.75" customHeight="1" thickBot="1">
      <c r="A164" s="363" t="s">
        <v>162</v>
      </c>
      <c r="B164" s="364"/>
      <c r="C164" s="382"/>
      <c r="D164" s="382"/>
      <c r="E164" s="142"/>
      <c r="F164" s="71"/>
      <c r="G164" s="71"/>
      <c r="H164" s="71"/>
      <c r="I164" s="71"/>
      <c r="J164" s="71"/>
      <c r="K164" s="71"/>
      <c r="L164" s="71"/>
      <c r="M164" s="73"/>
      <c r="N164" s="73"/>
      <c r="O164" s="73"/>
      <c r="P164" s="73"/>
      <c r="Q164" s="73"/>
      <c r="R164" s="73"/>
      <c r="S164" s="73"/>
      <c r="T164" s="73"/>
    </row>
    <row r="165" spans="1:20" ht="32.25" thickBot="1">
      <c r="A165" s="394" t="s">
        <v>314</v>
      </c>
      <c r="B165" s="266" t="s">
        <v>272</v>
      </c>
      <c r="C165" s="353">
        <f>Electricity_DataTraffic!N165</f>
        <v>597</v>
      </c>
      <c r="D165" s="279">
        <f>E4</f>
        <v>1000</v>
      </c>
      <c r="E165" s="353">
        <f>C165*D165</f>
        <v>597000</v>
      </c>
      <c r="F165" s="71">
        <f t="shared" si="42"/>
        <v>955200</v>
      </c>
      <c r="G165" s="71">
        <f t="shared" si="43"/>
        <v>159200</v>
      </c>
      <c r="H165" s="71">
        <f t="shared" si="44"/>
        <v>26533.333333333332</v>
      </c>
      <c r="I165" s="71">
        <f t="shared" si="45"/>
        <v>15920</v>
      </c>
      <c r="J165" s="71">
        <f t="shared" si="46"/>
        <v>5306.666666666667</v>
      </c>
      <c r="K165" s="71">
        <f t="shared" si="47"/>
        <v>1326.6666666666667</v>
      </c>
      <c r="L165" s="71">
        <f t="shared" si="48"/>
        <v>110.55555555555556</v>
      </c>
      <c r="M165" s="244">
        <f t="shared" si="49"/>
        <v>597000</v>
      </c>
      <c r="N165" s="73">
        <f t="shared" si="50"/>
        <v>955200</v>
      </c>
      <c r="O165" s="73">
        <f t="shared" si="51"/>
        <v>159200</v>
      </c>
      <c r="P165" s="73">
        <f t="shared" si="52"/>
        <v>26533.333333333332</v>
      </c>
      <c r="Q165" s="73">
        <f t="shared" si="53"/>
        <v>15920</v>
      </c>
      <c r="R165" s="73">
        <f t="shared" si="54"/>
        <v>5306.666666666667</v>
      </c>
      <c r="S165" s="73">
        <f t="shared" si="55"/>
        <v>1326.6666666666667</v>
      </c>
      <c r="T165" s="73">
        <f t="shared" si="56"/>
        <v>110.55555555555556</v>
      </c>
    </row>
    <row r="166" spans="1:20" ht="21.75" thickBot="1">
      <c r="A166" s="113" t="s">
        <v>315</v>
      </c>
      <c r="B166" s="281" t="s">
        <v>74</v>
      </c>
      <c r="C166" s="353">
        <f>Electricity_DataTraffic!N166</f>
        <v>564</v>
      </c>
      <c r="D166" s="279">
        <f>E4</f>
        <v>1000</v>
      </c>
      <c r="E166" s="353">
        <f>C166*D166</f>
        <v>564000</v>
      </c>
      <c r="F166" s="71">
        <f t="shared" si="42"/>
        <v>902400</v>
      </c>
      <c r="G166" s="71">
        <f t="shared" si="43"/>
        <v>150400</v>
      </c>
      <c r="H166" s="71">
        <f t="shared" si="44"/>
        <v>25066.666666666668</v>
      </c>
      <c r="I166" s="71">
        <f t="shared" si="45"/>
        <v>15040</v>
      </c>
      <c r="J166" s="71">
        <f t="shared" si="46"/>
        <v>5013.333333333333</v>
      </c>
      <c r="K166" s="71">
        <f t="shared" si="47"/>
        <v>1253.3333333333333</v>
      </c>
      <c r="L166" s="71">
        <f t="shared" si="48"/>
        <v>104.44444444444444</v>
      </c>
      <c r="M166" s="244">
        <f t="shared" si="49"/>
        <v>1161000</v>
      </c>
      <c r="N166" s="73">
        <f t="shared" si="50"/>
        <v>1857600</v>
      </c>
      <c r="O166" s="73">
        <f t="shared" si="51"/>
        <v>309600</v>
      </c>
      <c r="P166" s="73">
        <f t="shared" si="52"/>
        <v>51600</v>
      </c>
      <c r="Q166" s="73">
        <f t="shared" si="53"/>
        <v>30960</v>
      </c>
      <c r="R166" s="73">
        <f t="shared" si="54"/>
        <v>10320</v>
      </c>
      <c r="S166" s="73">
        <f t="shared" si="55"/>
        <v>2580</v>
      </c>
      <c r="T166" s="73">
        <f t="shared" si="56"/>
        <v>215</v>
      </c>
    </row>
    <row r="167" spans="1:20" s="349" customFormat="1" ht="15.75" thickBot="1">
      <c r="A167" s="383" t="s">
        <v>36</v>
      </c>
      <c r="B167" s="358"/>
      <c r="C167" s="359"/>
      <c r="D167" s="359"/>
      <c r="E167" s="359"/>
      <c r="F167" s="407"/>
      <c r="G167" s="407"/>
      <c r="H167" s="407"/>
      <c r="I167" s="407"/>
      <c r="J167" s="407"/>
      <c r="K167" s="407"/>
      <c r="L167" s="407"/>
      <c r="M167" s="348"/>
      <c r="N167" s="348"/>
      <c r="O167" s="348"/>
      <c r="P167" s="348"/>
      <c r="Q167" s="348"/>
      <c r="R167" s="348"/>
      <c r="S167" s="348"/>
      <c r="T167" s="348"/>
    </row>
    <row r="168" spans="1:20" ht="15" customHeight="1" thickBot="1">
      <c r="A168" s="486" t="s">
        <v>316</v>
      </c>
      <c r="B168" s="37" t="s">
        <v>0</v>
      </c>
      <c r="C168" s="243">
        <f>Electricity_DataTraffic!N168</f>
        <v>597</v>
      </c>
      <c r="D168" s="202">
        <f>E4</f>
        <v>1000</v>
      </c>
      <c r="E168" s="243">
        <f aca="true" t="shared" si="59" ref="E168:E181">C168*D168</f>
        <v>597000</v>
      </c>
      <c r="F168" s="71">
        <f t="shared" si="42"/>
        <v>955200</v>
      </c>
      <c r="G168" s="71">
        <f t="shared" si="43"/>
        <v>159200</v>
      </c>
      <c r="H168" s="71">
        <f t="shared" si="44"/>
        <v>26533.333333333332</v>
      </c>
      <c r="I168" s="71">
        <f t="shared" si="45"/>
        <v>15920</v>
      </c>
      <c r="J168" s="71">
        <f t="shared" si="46"/>
        <v>5306.666666666667</v>
      </c>
      <c r="K168" s="71">
        <f t="shared" si="47"/>
        <v>1326.6666666666667</v>
      </c>
      <c r="L168" s="71">
        <f t="shared" si="48"/>
        <v>110.55555555555556</v>
      </c>
      <c r="M168" s="244">
        <f t="shared" si="49"/>
        <v>597000</v>
      </c>
      <c r="N168" s="73">
        <f t="shared" si="50"/>
        <v>955200</v>
      </c>
      <c r="O168" s="73">
        <f t="shared" si="51"/>
        <v>159200</v>
      </c>
      <c r="P168" s="73">
        <f t="shared" si="52"/>
        <v>26533.333333333332</v>
      </c>
      <c r="Q168" s="73">
        <f t="shared" si="53"/>
        <v>15920</v>
      </c>
      <c r="R168" s="73">
        <f t="shared" si="54"/>
        <v>5306.666666666667</v>
      </c>
      <c r="S168" s="73">
        <f t="shared" si="55"/>
        <v>1326.6666666666667</v>
      </c>
      <c r="T168" s="73">
        <f t="shared" si="56"/>
        <v>110.55555555555556</v>
      </c>
    </row>
    <row r="169" spans="1:20" ht="15.75" thickBot="1">
      <c r="A169" s="488"/>
      <c r="B169" s="53" t="s">
        <v>25</v>
      </c>
      <c r="C169" s="250">
        <f>Electricity_DataTraffic!N169</f>
        <v>590</v>
      </c>
      <c r="D169" s="207">
        <f>E4</f>
        <v>1000</v>
      </c>
      <c r="E169" s="250">
        <f t="shared" si="59"/>
        <v>590000</v>
      </c>
      <c r="F169" s="71">
        <f t="shared" si="42"/>
        <v>944000</v>
      </c>
      <c r="G169" s="71">
        <f t="shared" si="43"/>
        <v>157333.33333333334</v>
      </c>
      <c r="H169" s="71">
        <f t="shared" si="44"/>
        <v>26222.222222222223</v>
      </c>
      <c r="I169" s="71">
        <f t="shared" si="45"/>
        <v>15733.333333333334</v>
      </c>
      <c r="J169" s="71">
        <f t="shared" si="46"/>
        <v>5244.444444444444</v>
      </c>
      <c r="K169" s="71">
        <f t="shared" si="47"/>
        <v>1311.111111111111</v>
      </c>
      <c r="L169" s="71">
        <f t="shared" si="48"/>
        <v>109.25925925925925</v>
      </c>
      <c r="M169" s="244">
        <f t="shared" si="49"/>
        <v>1187000</v>
      </c>
      <c r="N169" s="73">
        <f t="shared" si="50"/>
        <v>1899200</v>
      </c>
      <c r="O169" s="73">
        <f t="shared" si="51"/>
        <v>316533.3333333333</v>
      </c>
      <c r="P169" s="73">
        <f t="shared" si="52"/>
        <v>52755.555555555555</v>
      </c>
      <c r="Q169" s="73">
        <f t="shared" si="53"/>
        <v>31653.333333333332</v>
      </c>
      <c r="R169" s="73">
        <f t="shared" si="54"/>
        <v>10551.111111111111</v>
      </c>
      <c r="S169" s="73">
        <f t="shared" si="55"/>
        <v>2637.777777777778</v>
      </c>
      <c r="T169" s="73">
        <f t="shared" si="56"/>
        <v>219.8148148148148</v>
      </c>
    </row>
    <row r="170" spans="1:20" ht="15" customHeight="1" thickBot="1">
      <c r="A170" s="487" t="s">
        <v>317</v>
      </c>
      <c r="B170" s="28" t="s">
        <v>0</v>
      </c>
      <c r="C170" s="253">
        <f>Electricity_DataTraffic!N170</f>
        <v>597</v>
      </c>
      <c r="D170" s="225">
        <f>E4</f>
        <v>1000</v>
      </c>
      <c r="E170" s="243">
        <f t="shared" si="59"/>
        <v>597000</v>
      </c>
      <c r="F170" s="71">
        <f t="shared" si="42"/>
        <v>955200</v>
      </c>
      <c r="G170" s="71">
        <f t="shared" si="43"/>
        <v>159200</v>
      </c>
      <c r="H170" s="71">
        <f t="shared" si="44"/>
        <v>26533.333333333332</v>
      </c>
      <c r="I170" s="71">
        <f t="shared" si="45"/>
        <v>15920</v>
      </c>
      <c r="J170" s="71">
        <f t="shared" si="46"/>
        <v>5306.666666666667</v>
      </c>
      <c r="K170" s="71">
        <f t="shared" si="47"/>
        <v>1326.6666666666667</v>
      </c>
      <c r="L170" s="71">
        <f t="shared" si="48"/>
        <v>110.55555555555556</v>
      </c>
      <c r="M170" s="244">
        <f>E170</f>
        <v>597000</v>
      </c>
      <c r="N170" s="73">
        <f t="shared" si="50"/>
        <v>955200</v>
      </c>
      <c r="O170" s="73">
        <f t="shared" si="51"/>
        <v>159200</v>
      </c>
      <c r="P170" s="73">
        <f t="shared" si="52"/>
        <v>26533.333333333332</v>
      </c>
      <c r="Q170" s="73">
        <f t="shared" si="53"/>
        <v>15920</v>
      </c>
      <c r="R170" s="73">
        <f t="shared" si="54"/>
        <v>5306.666666666667</v>
      </c>
      <c r="S170" s="73">
        <f t="shared" si="55"/>
        <v>1326.6666666666667</v>
      </c>
      <c r="T170" s="73">
        <f t="shared" si="56"/>
        <v>110.55555555555556</v>
      </c>
    </row>
    <row r="171" spans="1:20" ht="15.75" thickBot="1">
      <c r="A171" s="487"/>
      <c r="B171" s="58" t="s">
        <v>25</v>
      </c>
      <c r="C171" s="244">
        <f>Electricity_DataTraffic!N171</f>
        <v>590</v>
      </c>
      <c r="D171" s="204">
        <f>E4</f>
        <v>1000</v>
      </c>
      <c r="E171" s="244">
        <f t="shared" si="59"/>
        <v>590000</v>
      </c>
      <c r="F171" s="71">
        <f t="shared" si="42"/>
        <v>944000</v>
      </c>
      <c r="G171" s="71">
        <f t="shared" si="43"/>
        <v>157333.33333333334</v>
      </c>
      <c r="H171" s="71">
        <f t="shared" si="44"/>
        <v>26222.222222222223</v>
      </c>
      <c r="I171" s="71">
        <f t="shared" si="45"/>
        <v>15733.333333333334</v>
      </c>
      <c r="J171" s="71">
        <f t="shared" si="46"/>
        <v>5244.444444444444</v>
      </c>
      <c r="K171" s="71">
        <f t="shared" si="47"/>
        <v>1311.111111111111</v>
      </c>
      <c r="L171" s="71">
        <f t="shared" si="48"/>
        <v>109.25925925925925</v>
      </c>
      <c r="M171" s="244">
        <f t="shared" si="49"/>
        <v>1187000</v>
      </c>
      <c r="N171" s="73">
        <f t="shared" si="50"/>
        <v>1899200</v>
      </c>
      <c r="O171" s="73">
        <f t="shared" si="51"/>
        <v>316533.3333333333</v>
      </c>
      <c r="P171" s="73">
        <f t="shared" si="52"/>
        <v>52755.555555555555</v>
      </c>
      <c r="Q171" s="73">
        <f t="shared" si="53"/>
        <v>31653.333333333332</v>
      </c>
      <c r="R171" s="73">
        <f t="shared" si="54"/>
        <v>10551.111111111111</v>
      </c>
      <c r="S171" s="73">
        <f t="shared" si="55"/>
        <v>2637.777777777778</v>
      </c>
      <c r="T171" s="73">
        <f t="shared" si="56"/>
        <v>219.8148148148148</v>
      </c>
    </row>
    <row r="172" spans="1:20" ht="15.75" thickBot="1">
      <c r="A172" s="487"/>
      <c r="B172" s="58" t="s">
        <v>24</v>
      </c>
      <c r="C172" s="244">
        <f>Electricity_DataTraffic!N172</f>
        <v>597</v>
      </c>
      <c r="D172" s="204">
        <f>E4</f>
        <v>1000</v>
      </c>
      <c r="E172" s="244">
        <f t="shared" si="59"/>
        <v>597000</v>
      </c>
      <c r="F172" s="71">
        <f t="shared" si="42"/>
        <v>955200</v>
      </c>
      <c r="G172" s="71">
        <f t="shared" si="43"/>
        <v>159200</v>
      </c>
      <c r="H172" s="71">
        <f t="shared" si="44"/>
        <v>26533.333333333332</v>
      </c>
      <c r="I172" s="71">
        <f t="shared" si="45"/>
        <v>15920</v>
      </c>
      <c r="J172" s="71">
        <f t="shared" si="46"/>
        <v>5306.666666666667</v>
      </c>
      <c r="K172" s="71">
        <f t="shared" si="47"/>
        <v>1326.6666666666667</v>
      </c>
      <c r="L172" s="71">
        <f t="shared" si="48"/>
        <v>110.55555555555556</v>
      </c>
      <c r="M172" s="244">
        <f t="shared" si="49"/>
        <v>1784000</v>
      </c>
      <c r="N172" s="73">
        <f t="shared" si="50"/>
        <v>2854400</v>
      </c>
      <c r="O172" s="73">
        <f t="shared" si="51"/>
        <v>475733.3333333333</v>
      </c>
      <c r="P172" s="73">
        <f t="shared" si="52"/>
        <v>79288.88888888889</v>
      </c>
      <c r="Q172" s="73">
        <f t="shared" si="53"/>
        <v>47573.333333333336</v>
      </c>
      <c r="R172" s="73">
        <f t="shared" si="54"/>
        <v>15857.777777777777</v>
      </c>
      <c r="S172" s="73">
        <f t="shared" si="55"/>
        <v>3964.4444444444443</v>
      </c>
      <c r="T172" s="73">
        <f t="shared" si="56"/>
        <v>330.3703703703704</v>
      </c>
    </row>
    <row r="173" spans="1:20" ht="15.75" thickBot="1">
      <c r="A173" s="487"/>
      <c r="B173" s="58" t="s">
        <v>104</v>
      </c>
      <c r="C173" s="244">
        <f>Electricity_DataTraffic!N173</f>
        <v>722</v>
      </c>
      <c r="D173" s="204">
        <f>E4</f>
        <v>1000</v>
      </c>
      <c r="E173" s="244">
        <f t="shared" si="59"/>
        <v>722000</v>
      </c>
      <c r="F173" s="71">
        <f t="shared" si="42"/>
        <v>1155200</v>
      </c>
      <c r="G173" s="71">
        <f t="shared" si="43"/>
        <v>192533.33333333334</v>
      </c>
      <c r="H173" s="71">
        <f t="shared" si="44"/>
        <v>32088.88888888889</v>
      </c>
      <c r="I173" s="71">
        <f t="shared" si="45"/>
        <v>19253.333333333332</v>
      </c>
      <c r="J173" s="71">
        <f t="shared" si="46"/>
        <v>6417.777777777777</v>
      </c>
      <c r="K173" s="71">
        <f t="shared" si="47"/>
        <v>1604.4444444444443</v>
      </c>
      <c r="L173" s="71">
        <f t="shared" si="48"/>
        <v>133.7037037037037</v>
      </c>
      <c r="M173" s="244">
        <f t="shared" si="49"/>
        <v>2506000</v>
      </c>
      <c r="N173" s="73">
        <f t="shared" si="50"/>
        <v>4009600</v>
      </c>
      <c r="O173" s="73">
        <f t="shared" si="51"/>
        <v>668266.6666666666</v>
      </c>
      <c r="P173" s="73">
        <f t="shared" si="52"/>
        <v>111377.77777777778</v>
      </c>
      <c r="Q173" s="73">
        <f t="shared" si="53"/>
        <v>66826.66666666667</v>
      </c>
      <c r="R173" s="73">
        <f t="shared" si="54"/>
        <v>22275.555555555555</v>
      </c>
      <c r="S173" s="73">
        <f t="shared" si="55"/>
        <v>5568.888888888889</v>
      </c>
      <c r="T173" s="73">
        <f t="shared" si="56"/>
        <v>464.0740740740741</v>
      </c>
    </row>
    <row r="174" spans="1:20" ht="15.75" thickBot="1">
      <c r="A174" s="487"/>
      <c r="B174" s="58" t="s">
        <v>32</v>
      </c>
      <c r="C174" s="244">
        <f>Electricity_DataTraffic!N174</f>
        <v>597</v>
      </c>
      <c r="D174" s="204">
        <f>E4</f>
        <v>1000</v>
      </c>
      <c r="E174" s="244">
        <f t="shared" si="59"/>
        <v>597000</v>
      </c>
      <c r="F174" s="71">
        <f t="shared" si="42"/>
        <v>955200</v>
      </c>
      <c r="G174" s="71">
        <f t="shared" si="43"/>
        <v>159200</v>
      </c>
      <c r="H174" s="71">
        <f t="shared" si="44"/>
        <v>26533.333333333332</v>
      </c>
      <c r="I174" s="71">
        <f t="shared" si="45"/>
        <v>15920</v>
      </c>
      <c r="J174" s="71">
        <f t="shared" si="46"/>
        <v>5306.666666666667</v>
      </c>
      <c r="K174" s="71">
        <f t="shared" si="47"/>
        <v>1326.6666666666667</v>
      </c>
      <c r="L174" s="71">
        <f t="shared" si="48"/>
        <v>110.55555555555556</v>
      </c>
      <c r="M174" s="244">
        <f t="shared" si="49"/>
        <v>3103000</v>
      </c>
      <c r="N174" s="73">
        <f t="shared" si="50"/>
        <v>4964800</v>
      </c>
      <c r="O174" s="73">
        <f t="shared" si="51"/>
        <v>827466.6666666666</v>
      </c>
      <c r="P174" s="73">
        <f t="shared" si="52"/>
        <v>137911.11111111112</v>
      </c>
      <c r="Q174" s="73">
        <f t="shared" si="53"/>
        <v>82746.66666666667</v>
      </c>
      <c r="R174" s="73">
        <f t="shared" si="54"/>
        <v>27582.222222222223</v>
      </c>
      <c r="S174" s="73">
        <f t="shared" si="55"/>
        <v>6895.555555555556</v>
      </c>
      <c r="T174" s="73">
        <f t="shared" si="56"/>
        <v>574.6296296296297</v>
      </c>
    </row>
    <row r="175" spans="1:20" ht="15.75" thickBot="1">
      <c r="A175" s="487"/>
      <c r="B175" s="58" t="s">
        <v>31</v>
      </c>
      <c r="C175" s="244">
        <f>Electricity_DataTraffic!N175</f>
        <v>597</v>
      </c>
      <c r="D175" s="204">
        <f>E4</f>
        <v>1000</v>
      </c>
      <c r="E175" s="244">
        <f t="shared" si="59"/>
        <v>597000</v>
      </c>
      <c r="F175" s="71">
        <f t="shared" si="42"/>
        <v>955200</v>
      </c>
      <c r="G175" s="71">
        <f t="shared" si="43"/>
        <v>159200</v>
      </c>
      <c r="H175" s="71">
        <f t="shared" si="44"/>
        <v>26533.333333333332</v>
      </c>
      <c r="I175" s="71">
        <f t="shared" si="45"/>
        <v>15920</v>
      </c>
      <c r="J175" s="71">
        <f t="shared" si="46"/>
        <v>5306.666666666667</v>
      </c>
      <c r="K175" s="71">
        <f t="shared" si="47"/>
        <v>1326.6666666666667</v>
      </c>
      <c r="L175" s="71">
        <f t="shared" si="48"/>
        <v>110.55555555555556</v>
      </c>
      <c r="M175" s="244">
        <f t="shared" si="49"/>
        <v>3700000</v>
      </c>
      <c r="N175" s="73">
        <f t="shared" si="50"/>
        <v>5920000</v>
      </c>
      <c r="O175" s="73">
        <f t="shared" si="51"/>
        <v>986666.6666666666</v>
      </c>
      <c r="P175" s="73">
        <f t="shared" si="52"/>
        <v>164444.44444444444</v>
      </c>
      <c r="Q175" s="73">
        <f t="shared" si="53"/>
        <v>98666.66666666667</v>
      </c>
      <c r="R175" s="73">
        <f t="shared" si="54"/>
        <v>32888.88888888889</v>
      </c>
      <c r="S175" s="73">
        <f t="shared" si="55"/>
        <v>8222.222222222223</v>
      </c>
      <c r="T175" s="73">
        <f t="shared" si="56"/>
        <v>685.1851851851852</v>
      </c>
    </row>
    <row r="176" spans="1:20" ht="15.75" thickBot="1">
      <c r="A176" s="487"/>
      <c r="B176" s="58" t="s">
        <v>33</v>
      </c>
      <c r="C176" s="251">
        <f>Electricity_DataTraffic!N176</f>
        <v>600</v>
      </c>
      <c r="D176" s="205">
        <f>E4</f>
        <v>1000</v>
      </c>
      <c r="E176" s="250">
        <f t="shared" si="59"/>
        <v>600000</v>
      </c>
      <c r="F176" s="71">
        <f t="shared" si="42"/>
        <v>960000</v>
      </c>
      <c r="G176" s="71">
        <f t="shared" si="43"/>
        <v>160000</v>
      </c>
      <c r="H176" s="71">
        <f t="shared" si="44"/>
        <v>26666.666666666668</v>
      </c>
      <c r="I176" s="71">
        <f t="shared" si="45"/>
        <v>16000</v>
      </c>
      <c r="J176" s="71">
        <f t="shared" si="46"/>
        <v>5333.333333333333</v>
      </c>
      <c r="K176" s="71">
        <f t="shared" si="47"/>
        <v>1333.3333333333333</v>
      </c>
      <c r="L176" s="71">
        <f t="shared" si="48"/>
        <v>111.11111111111111</v>
      </c>
      <c r="M176" s="244">
        <f t="shared" si="49"/>
        <v>4300000</v>
      </c>
      <c r="N176" s="73">
        <f t="shared" si="50"/>
        <v>6880000</v>
      </c>
      <c r="O176" s="73">
        <f t="shared" si="51"/>
        <v>1146666.6666666667</v>
      </c>
      <c r="P176" s="73">
        <f t="shared" si="52"/>
        <v>191111.11111111112</v>
      </c>
      <c r="Q176" s="73">
        <f t="shared" si="53"/>
        <v>114666.66666666667</v>
      </c>
      <c r="R176" s="73">
        <f t="shared" si="54"/>
        <v>38222.22222222222</v>
      </c>
      <c r="S176" s="73">
        <f t="shared" si="55"/>
        <v>9555.555555555555</v>
      </c>
      <c r="T176" s="73">
        <f t="shared" si="56"/>
        <v>796.2962962962963</v>
      </c>
    </row>
    <row r="177" spans="1:20" ht="15" customHeight="1" thickBot="1">
      <c r="A177" s="486" t="s">
        <v>318</v>
      </c>
      <c r="B177" s="37" t="s">
        <v>0</v>
      </c>
      <c r="C177" s="243">
        <f>Electricity_DataTraffic!N177</f>
        <v>597</v>
      </c>
      <c r="D177" s="202">
        <f>E4</f>
        <v>1000</v>
      </c>
      <c r="E177" s="243">
        <f t="shared" si="59"/>
        <v>597000</v>
      </c>
      <c r="F177" s="71">
        <f t="shared" si="42"/>
        <v>955200</v>
      </c>
      <c r="G177" s="71">
        <f t="shared" si="43"/>
        <v>159200</v>
      </c>
      <c r="H177" s="71">
        <f t="shared" si="44"/>
        <v>26533.333333333332</v>
      </c>
      <c r="I177" s="71">
        <f t="shared" si="45"/>
        <v>15920</v>
      </c>
      <c r="J177" s="71">
        <f t="shared" si="46"/>
        <v>5306.666666666667</v>
      </c>
      <c r="K177" s="71">
        <f t="shared" si="47"/>
        <v>1326.6666666666667</v>
      </c>
      <c r="L177" s="71">
        <f t="shared" si="48"/>
        <v>110.55555555555556</v>
      </c>
      <c r="M177" s="244">
        <f>E177</f>
        <v>597000</v>
      </c>
      <c r="N177" s="73">
        <f t="shared" si="50"/>
        <v>955200</v>
      </c>
      <c r="O177" s="73">
        <f t="shared" si="51"/>
        <v>159200</v>
      </c>
      <c r="P177" s="73">
        <f t="shared" si="52"/>
        <v>26533.333333333332</v>
      </c>
      <c r="Q177" s="73">
        <f t="shared" si="53"/>
        <v>15920</v>
      </c>
      <c r="R177" s="73">
        <f t="shared" si="54"/>
        <v>5306.666666666667</v>
      </c>
      <c r="S177" s="73">
        <f t="shared" si="55"/>
        <v>1326.6666666666667</v>
      </c>
      <c r="T177" s="73">
        <f t="shared" si="56"/>
        <v>110.55555555555556</v>
      </c>
    </row>
    <row r="178" spans="1:20" ht="15.75" thickBot="1">
      <c r="A178" s="487"/>
      <c r="B178" s="58" t="s">
        <v>25</v>
      </c>
      <c r="C178" s="244">
        <f>Electricity_DataTraffic!N178</f>
        <v>590</v>
      </c>
      <c r="D178" s="204">
        <f>E4</f>
        <v>1000</v>
      </c>
      <c r="E178" s="244">
        <f t="shared" si="59"/>
        <v>590000</v>
      </c>
      <c r="F178" s="71">
        <f t="shared" si="42"/>
        <v>944000</v>
      </c>
      <c r="G178" s="71">
        <f t="shared" si="43"/>
        <v>157333.33333333334</v>
      </c>
      <c r="H178" s="71">
        <f t="shared" si="44"/>
        <v>26222.222222222223</v>
      </c>
      <c r="I178" s="71">
        <f t="shared" si="45"/>
        <v>15733.333333333334</v>
      </c>
      <c r="J178" s="71">
        <f t="shared" si="46"/>
        <v>5244.444444444444</v>
      </c>
      <c r="K178" s="71">
        <f t="shared" si="47"/>
        <v>1311.111111111111</v>
      </c>
      <c r="L178" s="71">
        <f t="shared" si="48"/>
        <v>109.25925925925925</v>
      </c>
      <c r="M178" s="244">
        <f t="shared" si="49"/>
        <v>1187000</v>
      </c>
      <c r="N178" s="73">
        <f t="shared" si="50"/>
        <v>1899200</v>
      </c>
      <c r="O178" s="73">
        <f t="shared" si="51"/>
        <v>316533.3333333333</v>
      </c>
      <c r="P178" s="73">
        <f t="shared" si="52"/>
        <v>52755.555555555555</v>
      </c>
      <c r="Q178" s="73">
        <f t="shared" si="53"/>
        <v>31653.333333333332</v>
      </c>
      <c r="R178" s="73">
        <f t="shared" si="54"/>
        <v>10551.111111111111</v>
      </c>
      <c r="S178" s="73">
        <f t="shared" si="55"/>
        <v>2637.777777777778</v>
      </c>
      <c r="T178" s="73">
        <f t="shared" si="56"/>
        <v>219.8148148148148</v>
      </c>
    </row>
    <row r="179" spans="1:20" ht="15.75" thickBot="1">
      <c r="A179" s="487"/>
      <c r="B179" s="58" t="s">
        <v>24</v>
      </c>
      <c r="C179" s="244">
        <f>Electricity_DataTraffic!N179</f>
        <v>597</v>
      </c>
      <c r="D179" s="204">
        <f>E4</f>
        <v>1000</v>
      </c>
      <c r="E179" s="244">
        <f t="shared" si="59"/>
        <v>597000</v>
      </c>
      <c r="F179" s="71">
        <f t="shared" si="42"/>
        <v>955200</v>
      </c>
      <c r="G179" s="71">
        <f t="shared" si="43"/>
        <v>159200</v>
      </c>
      <c r="H179" s="71">
        <f t="shared" si="44"/>
        <v>26533.333333333332</v>
      </c>
      <c r="I179" s="71">
        <f t="shared" si="45"/>
        <v>15920</v>
      </c>
      <c r="J179" s="71">
        <f t="shared" si="46"/>
        <v>5306.666666666667</v>
      </c>
      <c r="K179" s="71">
        <f t="shared" si="47"/>
        <v>1326.6666666666667</v>
      </c>
      <c r="L179" s="71">
        <f t="shared" si="48"/>
        <v>110.55555555555556</v>
      </c>
      <c r="M179" s="244">
        <f t="shared" si="49"/>
        <v>1784000</v>
      </c>
      <c r="N179" s="73">
        <f t="shared" si="50"/>
        <v>2854400</v>
      </c>
      <c r="O179" s="73">
        <f t="shared" si="51"/>
        <v>475733.3333333333</v>
      </c>
      <c r="P179" s="73">
        <f t="shared" si="52"/>
        <v>79288.88888888889</v>
      </c>
      <c r="Q179" s="73">
        <f t="shared" si="53"/>
        <v>47573.333333333336</v>
      </c>
      <c r="R179" s="73">
        <f t="shared" si="54"/>
        <v>15857.777777777777</v>
      </c>
      <c r="S179" s="73">
        <f t="shared" si="55"/>
        <v>3964.4444444444443</v>
      </c>
      <c r="T179" s="73">
        <f t="shared" si="56"/>
        <v>330.3703703703704</v>
      </c>
    </row>
    <row r="180" spans="1:20" ht="15.75" thickBot="1">
      <c r="A180" s="487"/>
      <c r="B180" s="58" t="s">
        <v>104</v>
      </c>
      <c r="C180" s="244">
        <f>Electricity_DataTraffic!N180</f>
        <v>722</v>
      </c>
      <c r="D180" s="204">
        <f>E4</f>
        <v>1000</v>
      </c>
      <c r="E180" s="244">
        <f t="shared" si="59"/>
        <v>722000</v>
      </c>
      <c r="F180" s="71">
        <f t="shared" si="42"/>
        <v>1155200</v>
      </c>
      <c r="G180" s="71">
        <f t="shared" si="43"/>
        <v>192533.33333333334</v>
      </c>
      <c r="H180" s="71">
        <f t="shared" si="44"/>
        <v>32088.88888888889</v>
      </c>
      <c r="I180" s="71">
        <f t="shared" si="45"/>
        <v>19253.333333333332</v>
      </c>
      <c r="J180" s="71">
        <f t="shared" si="46"/>
        <v>6417.777777777777</v>
      </c>
      <c r="K180" s="71">
        <f t="shared" si="47"/>
        <v>1604.4444444444443</v>
      </c>
      <c r="L180" s="71">
        <f t="shared" si="48"/>
        <v>133.7037037037037</v>
      </c>
      <c r="M180" s="244">
        <f t="shared" si="49"/>
        <v>2506000</v>
      </c>
      <c r="N180" s="73">
        <f t="shared" si="50"/>
        <v>4009600</v>
      </c>
      <c r="O180" s="73">
        <f t="shared" si="51"/>
        <v>668266.6666666666</v>
      </c>
      <c r="P180" s="73">
        <f t="shared" si="52"/>
        <v>111377.77777777778</v>
      </c>
      <c r="Q180" s="73">
        <f t="shared" si="53"/>
        <v>66826.66666666667</v>
      </c>
      <c r="R180" s="73">
        <f t="shared" si="54"/>
        <v>22275.555555555555</v>
      </c>
      <c r="S180" s="73">
        <f t="shared" si="55"/>
        <v>5568.888888888889</v>
      </c>
      <c r="T180" s="73">
        <f t="shared" si="56"/>
        <v>464.0740740740741</v>
      </c>
    </row>
    <row r="181" spans="1:20" ht="15.75" thickBot="1">
      <c r="A181" s="488"/>
      <c r="B181" s="53" t="s">
        <v>31</v>
      </c>
      <c r="C181" s="250">
        <f>Electricity_DataTraffic!N181</f>
        <v>597</v>
      </c>
      <c r="D181" s="207">
        <f>E4</f>
        <v>1000</v>
      </c>
      <c r="E181" s="250">
        <f t="shared" si="59"/>
        <v>597000</v>
      </c>
      <c r="F181" s="71">
        <f t="shared" si="42"/>
        <v>955200</v>
      </c>
      <c r="G181" s="71">
        <f t="shared" si="43"/>
        <v>159200</v>
      </c>
      <c r="H181" s="71">
        <f t="shared" si="44"/>
        <v>26533.333333333332</v>
      </c>
      <c r="I181" s="71">
        <f t="shared" si="45"/>
        <v>15920</v>
      </c>
      <c r="J181" s="71">
        <f t="shared" si="46"/>
        <v>5306.666666666667</v>
      </c>
      <c r="K181" s="71">
        <f t="shared" si="47"/>
        <v>1326.6666666666667</v>
      </c>
      <c r="L181" s="71">
        <f t="shared" si="48"/>
        <v>110.55555555555556</v>
      </c>
      <c r="M181" s="244">
        <f t="shared" si="49"/>
        <v>3103000</v>
      </c>
      <c r="N181" s="73">
        <f t="shared" si="50"/>
        <v>4964800</v>
      </c>
      <c r="O181" s="73">
        <f t="shared" si="51"/>
        <v>827466.6666666666</v>
      </c>
      <c r="P181" s="73">
        <f t="shared" si="52"/>
        <v>137911.11111111112</v>
      </c>
      <c r="Q181" s="73">
        <f t="shared" si="53"/>
        <v>82746.66666666667</v>
      </c>
      <c r="R181" s="73">
        <f t="shared" si="54"/>
        <v>27582.222222222223</v>
      </c>
      <c r="S181" s="73">
        <f t="shared" si="55"/>
        <v>6895.555555555556</v>
      </c>
      <c r="T181" s="73">
        <f t="shared" si="56"/>
        <v>574.6296296296297</v>
      </c>
    </row>
    <row r="182" spans="1:20" s="365" customFormat="1" ht="12.75" customHeight="1" thickBot="1">
      <c r="A182" s="396" t="s">
        <v>163</v>
      </c>
      <c r="B182" s="397"/>
      <c r="C182" s="361"/>
      <c r="D182" s="361"/>
      <c r="E182" s="90"/>
      <c r="F182" s="71"/>
      <c r="G182" s="71"/>
      <c r="H182" s="71"/>
      <c r="I182" s="71"/>
      <c r="J182" s="71"/>
      <c r="K182" s="71"/>
      <c r="L182" s="71"/>
      <c r="M182" s="73"/>
      <c r="N182" s="73"/>
      <c r="O182" s="73"/>
      <c r="P182" s="73"/>
      <c r="Q182" s="73"/>
      <c r="R182" s="73"/>
      <c r="S182" s="73"/>
      <c r="T182" s="73"/>
    </row>
    <row r="183" spans="1:20" ht="42.75" thickBot="1">
      <c r="A183" s="113" t="s">
        <v>344</v>
      </c>
      <c r="B183" s="281" t="s">
        <v>70</v>
      </c>
      <c r="C183" s="353">
        <f>Electricity_DataTraffic!N183</f>
        <v>597</v>
      </c>
      <c r="D183" s="279">
        <f>E4</f>
        <v>1000</v>
      </c>
      <c r="E183" s="353">
        <f>C183*D183</f>
        <v>597000</v>
      </c>
      <c r="F183" s="71">
        <f t="shared" si="42"/>
        <v>955200</v>
      </c>
      <c r="G183" s="71">
        <f t="shared" si="43"/>
        <v>159200</v>
      </c>
      <c r="H183" s="71">
        <f t="shared" si="44"/>
        <v>26533.333333333332</v>
      </c>
      <c r="I183" s="71">
        <f t="shared" si="45"/>
        <v>15920</v>
      </c>
      <c r="J183" s="71">
        <f t="shared" si="46"/>
        <v>5306.666666666667</v>
      </c>
      <c r="K183" s="71">
        <f t="shared" si="47"/>
        <v>1326.6666666666667</v>
      </c>
      <c r="L183" s="71">
        <f t="shared" si="48"/>
        <v>110.55555555555556</v>
      </c>
      <c r="M183" s="244">
        <f t="shared" si="49"/>
        <v>597000</v>
      </c>
      <c r="N183" s="73">
        <f t="shared" si="50"/>
        <v>955200</v>
      </c>
      <c r="O183" s="73">
        <f t="shared" si="51"/>
        <v>159200</v>
      </c>
      <c r="P183" s="73">
        <f t="shared" si="52"/>
        <v>26533.333333333332</v>
      </c>
      <c r="Q183" s="73">
        <f t="shared" si="53"/>
        <v>15920</v>
      </c>
      <c r="R183" s="73">
        <f t="shared" si="54"/>
        <v>5306.666666666667</v>
      </c>
      <c r="S183" s="73">
        <f t="shared" si="55"/>
        <v>1326.6666666666667</v>
      </c>
      <c r="T183" s="73">
        <f t="shared" si="56"/>
        <v>110.55555555555556</v>
      </c>
    </row>
    <row r="184" spans="1:20" ht="32.25" thickBot="1">
      <c r="A184" s="282" t="s">
        <v>319</v>
      </c>
      <c r="B184" s="283" t="s">
        <v>75</v>
      </c>
      <c r="C184" s="253">
        <f>Electricity_DataTraffic!N184</f>
        <v>597</v>
      </c>
      <c r="D184" s="225">
        <f>E4</f>
        <v>1000</v>
      </c>
      <c r="E184" s="243">
        <f>C184*D184</f>
        <v>597000</v>
      </c>
      <c r="F184" s="71">
        <f t="shared" si="42"/>
        <v>955200</v>
      </c>
      <c r="G184" s="71">
        <f t="shared" si="43"/>
        <v>159200</v>
      </c>
      <c r="H184" s="71">
        <f t="shared" si="44"/>
        <v>26533.333333333332</v>
      </c>
      <c r="I184" s="71">
        <f t="shared" si="45"/>
        <v>15920</v>
      </c>
      <c r="J184" s="71">
        <f t="shared" si="46"/>
        <v>5306.666666666667</v>
      </c>
      <c r="K184" s="71">
        <f t="shared" si="47"/>
        <v>1326.6666666666667</v>
      </c>
      <c r="L184" s="71">
        <f t="shared" si="48"/>
        <v>110.55555555555556</v>
      </c>
      <c r="M184" s="244">
        <f>E184</f>
        <v>597000</v>
      </c>
      <c r="N184" s="73">
        <f t="shared" si="50"/>
        <v>955200</v>
      </c>
      <c r="O184" s="73">
        <f t="shared" si="51"/>
        <v>159200</v>
      </c>
      <c r="P184" s="73">
        <f t="shared" si="52"/>
        <v>26533.333333333332</v>
      </c>
      <c r="Q184" s="73">
        <f t="shared" si="53"/>
        <v>15920</v>
      </c>
      <c r="R184" s="73">
        <f t="shared" si="54"/>
        <v>5306.666666666667</v>
      </c>
      <c r="S184" s="73">
        <f t="shared" si="55"/>
        <v>1326.6666666666667</v>
      </c>
      <c r="T184" s="73">
        <f t="shared" si="56"/>
        <v>110.55555555555556</v>
      </c>
    </row>
    <row r="185" spans="1:20" ht="42.75" thickBot="1">
      <c r="A185" s="307" t="s">
        <v>320</v>
      </c>
      <c r="B185" s="241" t="s">
        <v>321</v>
      </c>
      <c r="C185" s="251">
        <f>Electricity_DataTraffic!N185</f>
        <v>597</v>
      </c>
      <c r="D185" s="205">
        <f>E4</f>
        <v>1000</v>
      </c>
      <c r="E185" s="250">
        <f>C185*D185</f>
        <v>597000</v>
      </c>
      <c r="F185" s="71">
        <f t="shared" si="42"/>
        <v>955200</v>
      </c>
      <c r="G185" s="71">
        <f t="shared" si="43"/>
        <v>159200</v>
      </c>
      <c r="H185" s="71">
        <f t="shared" si="44"/>
        <v>26533.333333333332</v>
      </c>
      <c r="I185" s="71">
        <f t="shared" si="45"/>
        <v>15920</v>
      </c>
      <c r="J185" s="71">
        <f t="shared" si="46"/>
        <v>5306.666666666667</v>
      </c>
      <c r="K185" s="71">
        <f t="shared" si="47"/>
        <v>1326.6666666666667</v>
      </c>
      <c r="L185" s="71">
        <f t="shared" si="48"/>
        <v>110.55555555555556</v>
      </c>
      <c r="M185" s="244">
        <f t="shared" si="49"/>
        <v>1194000</v>
      </c>
      <c r="N185" s="73">
        <f t="shared" si="50"/>
        <v>1910400</v>
      </c>
      <c r="O185" s="73">
        <f t="shared" si="51"/>
        <v>318400</v>
      </c>
      <c r="P185" s="73">
        <f t="shared" si="52"/>
        <v>53066.666666666664</v>
      </c>
      <c r="Q185" s="73">
        <f t="shared" si="53"/>
        <v>31840</v>
      </c>
      <c r="R185" s="73">
        <f t="shared" si="54"/>
        <v>10613.333333333334</v>
      </c>
      <c r="S185" s="73">
        <f t="shared" si="55"/>
        <v>2653.3333333333335</v>
      </c>
      <c r="T185" s="73">
        <f t="shared" si="56"/>
        <v>221.11111111111111</v>
      </c>
    </row>
    <row r="186" spans="1:20" s="349" customFormat="1" ht="15.75" thickBot="1">
      <c r="A186" s="346" t="s">
        <v>36</v>
      </c>
      <c r="B186" s="347"/>
      <c r="C186" s="388"/>
      <c r="D186" s="359"/>
      <c r="E186" s="359"/>
      <c r="F186" s="407">
        <f>F183+F184+F185</f>
        <v>2865600</v>
      </c>
      <c r="G186" s="407">
        <f aca="true" t="shared" si="60" ref="G186:L186">G183+G184+G185</f>
        <v>477600</v>
      </c>
      <c r="H186" s="407">
        <f t="shared" si="60"/>
        <v>79600</v>
      </c>
      <c r="I186" s="407">
        <f t="shared" si="60"/>
        <v>47760</v>
      </c>
      <c r="J186" s="407">
        <f t="shared" si="60"/>
        <v>15920</v>
      </c>
      <c r="K186" s="407">
        <f t="shared" si="60"/>
        <v>3980</v>
      </c>
      <c r="L186" s="407">
        <f t="shared" si="60"/>
        <v>331.6666666666667</v>
      </c>
      <c r="M186" s="348"/>
      <c r="N186" s="348"/>
      <c r="O186" s="348"/>
      <c r="P186" s="348"/>
      <c r="Q186" s="348"/>
      <c r="R186" s="348"/>
      <c r="S186" s="348"/>
      <c r="T186" s="348"/>
    </row>
    <row r="187" spans="1:20" ht="15" customHeight="1" thickBot="1">
      <c r="A187" s="487" t="s">
        <v>322</v>
      </c>
      <c r="B187" s="127" t="s">
        <v>0</v>
      </c>
      <c r="C187" s="253">
        <f>Electricity_DataTraffic!N187</f>
        <v>597</v>
      </c>
      <c r="D187" s="225">
        <f>E4</f>
        <v>1000</v>
      </c>
      <c r="E187" s="243">
        <f aca="true" t="shared" si="61" ref="E187:E198">C187*D187</f>
        <v>597000</v>
      </c>
      <c r="F187" s="71">
        <f t="shared" si="42"/>
        <v>955200</v>
      </c>
      <c r="G187" s="71">
        <f t="shared" si="43"/>
        <v>159200</v>
      </c>
      <c r="H187" s="71">
        <f t="shared" si="44"/>
        <v>26533.333333333332</v>
      </c>
      <c r="I187" s="71">
        <f t="shared" si="45"/>
        <v>15920</v>
      </c>
      <c r="J187" s="71">
        <f t="shared" si="46"/>
        <v>5306.666666666667</v>
      </c>
      <c r="K187" s="71">
        <f t="shared" si="47"/>
        <v>1326.6666666666667</v>
      </c>
      <c r="L187" s="71">
        <f t="shared" si="48"/>
        <v>110.55555555555556</v>
      </c>
      <c r="M187" s="244">
        <f t="shared" si="49"/>
        <v>597000</v>
      </c>
      <c r="N187" s="73">
        <f t="shared" si="50"/>
        <v>955200</v>
      </c>
      <c r="O187" s="73">
        <f t="shared" si="51"/>
        <v>159200</v>
      </c>
      <c r="P187" s="73">
        <f t="shared" si="52"/>
        <v>26533.333333333332</v>
      </c>
      <c r="Q187" s="73">
        <f t="shared" si="53"/>
        <v>15920</v>
      </c>
      <c r="R187" s="73">
        <f t="shared" si="54"/>
        <v>5306.666666666667</v>
      </c>
      <c r="S187" s="73">
        <f t="shared" si="55"/>
        <v>1326.6666666666667</v>
      </c>
      <c r="T187" s="73">
        <f t="shared" si="56"/>
        <v>110.55555555555556</v>
      </c>
    </row>
    <row r="188" spans="1:20" ht="15.75" thickBot="1">
      <c r="A188" s="487"/>
      <c r="B188" s="124" t="s">
        <v>25</v>
      </c>
      <c r="C188" s="244">
        <f>Electricity_DataTraffic!N188</f>
        <v>590</v>
      </c>
      <c r="D188" s="204">
        <f>E4</f>
        <v>1000</v>
      </c>
      <c r="E188" s="244">
        <f t="shared" si="61"/>
        <v>590000</v>
      </c>
      <c r="F188" s="71">
        <f t="shared" si="42"/>
        <v>944000</v>
      </c>
      <c r="G188" s="71">
        <f t="shared" si="43"/>
        <v>157333.33333333334</v>
      </c>
      <c r="H188" s="71">
        <f t="shared" si="44"/>
        <v>26222.222222222223</v>
      </c>
      <c r="I188" s="71">
        <f t="shared" si="45"/>
        <v>15733.333333333334</v>
      </c>
      <c r="J188" s="71">
        <f t="shared" si="46"/>
        <v>5244.444444444444</v>
      </c>
      <c r="K188" s="71">
        <f t="shared" si="47"/>
        <v>1311.111111111111</v>
      </c>
      <c r="L188" s="71">
        <f t="shared" si="48"/>
        <v>109.25925925925925</v>
      </c>
      <c r="M188" s="244">
        <f t="shared" si="49"/>
        <v>1187000</v>
      </c>
      <c r="N188" s="73">
        <f t="shared" si="50"/>
        <v>1899200</v>
      </c>
      <c r="O188" s="73">
        <f t="shared" si="51"/>
        <v>316533.3333333333</v>
      </c>
      <c r="P188" s="73">
        <f t="shared" si="52"/>
        <v>52755.555555555555</v>
      </c>
      <c r="Q188" s="73">
        <f t="shared" si="53"/>
        <v>31653.333333333332</v>
      </c>
      <c r="R188" s="73">
        <f t="shared" si="54"/>
        <v>10551.111111111111</v>
      </c>
      <c r="S188" s="73">
        <f t="shared" si="55"/>
        <v>2637.777777777778</v>
      </c>
      <c r="T188" s="73">
        <f t="shared" si="56"/>
        <v>219.8148148148148</v>
      </c>
    </row>
    <row r="189" spans="1:20" ht="15.75" thickBot="1">
      <c r="A189" s="487"/>
      <c r="B189" s="124" t="s">
        <v>24</v>
      </c>
      <c r="C189" s="244">
        <f>Electricity_DataTraffic!N189</f>
        <v>597</v>
      </c>
      <c r="D189" s="204">
        <f>E4</f>
        <v>1000</v>
      </c>
      <c r="E189" s="244">
        <f t="shared" si="61"/>
        <v>597000</v>
      </c>
      <c r="F189" s="71">
        <f t="shared" si="42"/>
        <v>955200</v>
      </c>
      <c r="G189" s="71">
        <f t="shared" si="43"/>
        <v>159200</v>
      </c>
      <c r="H189" s="71">
        <f t="shared" si="44"/>
        <v>26533.333333333332</v>
      </c>
      <c r="I189" s="71">
        <f t="shared" si="45"/>
        <v>15920</v>
      </c>
      <c r="J189" s="71">
        <f t="shared" si="46"/>
        <v>5306.666666666667</v>
      </c>
      <c r="K189" s="71">
        <f t="shared" si="47"/>
        <v>1326.6666666666667</v>
      </c>
      <c r="L189" s="71">
        <f t="shared" si="48"/>
        <v>110.55555555555556</v>
      </c>
      <c r="M189" s="244">
        <f t="shared" si="49"/>
        <v>1784000</v>
      </c>
      <c r="N189" s="73">
        <f t="shared" si="50"/>
        <v>2854400</v>
      </c>
      <c r="O189" s="73">
        <f t="shared" si="51"/>
        <v>475733.3333333333</v>
      </c>
      <c r="P189" s="73">
        <f t="shared" si="52"/>
        <v>79288.88888888889</v>
      </c>
      <c r="Q189" s="73">
        <f t="shared" si="53"/>
        <v>47573.333333333336</v>
      </c>
      <c r="R189" s="73">
        <f t="shared" si="54"/>
        <v>15857.777777777777</v>
      </c>
      <c r="S189" s="73">
        <f t="shared" si="55"/>
        <v>3964.4444444444443</v>
      </c>
      <c r="T189" s="73">
        <f t="shared" si="56"/>
        <v>330.3703703703704</v>
      </c>
    </row>
    <row r="190" spans="1:20" ht="15.75" thickBot="1">
      <c r="A190" s="487"/>
      <c r="B190" s="124" t="s">
        <v>104</v>
      </c>
      <c r="C190" s="244">
        <f>Electricity_DataTraffic!N190</f>
        <v>722</v>
      </c>
      <c r="D190" s="204">
        <f>E4</f>
        <v>1000</v>
      </c>
      <c r="E190" s="244">
        <f t="shared" si="61"/>
        <v>722000</v>
      </c>
      <c r="F190" s="71">
        <f t="shared" si="42"/>
        <v>1155200</v>
      </c>
      <c r="G190" s="71">
        <f t="shared" si="43"/>
        <v>192533.33333333334</v>
      </c>
      <c r="H190" s="71">
        <f t="shared" si="44"/>
        <v>32088.88888888889</v>
      </c>
      <c r="I190" s="71">
        <f t="shared" si="45"/>
        <v>19253.333333333332</v>
      </c>
      <c r="J190" s="71">
        <f t="shared" si="46"/>
        <v>6417.777777777777</v>
      </c>
      <c r="K190" s="71">
        <f t="shared" si="47"/>
        <v>1604.4444444444443</v>
      </c>
      <c r="L190" s="71">
        <f t="shared" si="48"/>
        <v>133.7037037037037</v>
      </c>
      <c r="M190" s="244">
        <f t="shared" si="49"/>
        <v>2506000</v>
      </c>
      <c r="N190" s="73">
        <f t="shared" si="50"/>
        <v>4009600</v>
      </c>
      <c r="O190" s="73">
        <f t="shared" si="51"/>
        <v>668266.6666666666</v>
      </c>
      <c r="P190" s="73">
        <f t="shared" si="52"/>
        <v>111377.77777777778</v>
      </c>
      <c r="Q190" s="73">
        <f t="shared" si="53"/>
        <v>66826.66666666667</v>
      </c>
      <c r="R190" s="73">
        <f t="shared" si="54"/>
        <v>22275.555555555555</v>
      </c>
      <c r="S190" s="73">
        <f t="shared" si="55"/>
        <v>5568.888888888889</v>
      </c>
      <c r="T190" s="73">
        <f t="shared" si="56"/>
        <v>464.0740740740741</v>
      </c>
    </row>
    <row r="191" spans="1:20" ht="15.75" thickBot="1">
      <c r="A191" s="488"/>
      <c r="B191" s="125" t="s">
        <v>31</v>
      </c>
      <c r="C191" s="251">
        <f>Electricity_DataTraffic!N191</f>
        <v>597</v>
      </c>
      <c r="D191" s="205">
        <f>E4</f>
        <v>1000</v>
      </c>
      <c r="E191" s="250">
        <f t="shared" si="61"/>
        <v>597000</v>
      </c>
      <c r="F191" s="71">
        <f t="shared" si="42"/>
        <v>955200</v>
      </c>
      <c r="G191" s="71">
        <f t="shared" si="43"/>
        <v>159200</v>
      </c>
      <c r="H191" s="71">
        <f t="shared" si="44"/>
        <v>26533.333333333332</v>
      </c>
      <c r="I191" s="71">
        <f t="shared" si="45"/>
        <v>15920</v>
      </c>
      <c r="J191" s="71">
        <f t="shared" si="46"/>
        <v>5306.666666666667</v>
      </c>
      <c r="K191" s="71">
        <f t="shared" si="47"/>
        <v>1326.6666666666667</v>
      </c>
      <c r="L191" s="71">
        <f t="shared" si="48"/>
        <v>110.55555555555556</v>
      </c>
      <c r="M191" s="244">
        <f t="shared" si="49"/>
        <v>3103000</v>
      </c>
      <c r="N191" s="73">
        <f t="shared" si="50"/>
        <v>4964800</v>
      </c>
      <c r="O191" s="73">
        <f t="shared" si="51"/>
        <v>827466.6666666666</v>
      </c>
      <c r="P191" s="73">
        <f t="shared" si="52"/>
        <v>137911.11111111112</v>
      </c>
      <c r="Q191" s="73">
        <f t="shared" si="53"/>
        <v>82746.66666666667</v>
      </c>
      <c r="R191" s="73">
        <f t="shared" si="54"/>
        <v>27582.222222222223</v>
      </c>
      <c r="S191" s="73">
        <f t="shared" si="55"/>
        <v>6895.555555555556</v>
      </c>
      <c r="T191" s="73">
        <f t="shared" si="56"/>
        <v>574.6296296296297</v>
      </c>
    </row>
    <row r="192" spans="1:20" ht="15" customHeight="1" thickBot="1">
      <c r="A192" s="487" t="s">
        <v>323</v>
      </c>
      <c r="B192" s="127" t="s">
        <v>0</v>
      </c>
      <c r="C192" s="243">
        <f>Electricity_DataTraffic!N192</f>
        <v>597</v>
      </c>
      <c r="D192" s="202">
        <f>E4</f>
        <v>1000</v>
      </c>
      <c r="E192" s="243">
        <f t="shared" si="61"/>
        <v>597000</v>
      </c>
      <c r="F192" s="71">
        <f t="shared" si="42"/>
        <v>955200</v>
      </c>
      <c r="G192" s="71">
        <f t="shared" si="43"/>
        <v>159200</v>
      </c>
      <c r="H192" s="71">
        <f t="shared" si="44"/>
        <v>26533.333333333332</v>
      </c>
      <c r="I192" s="71">
        <f t="shared" si="45"/>
        <v>15920</v>
      </c>
      <c r="J192" s="71">
        <f t="shared" si="46"/>
        <v>5306.666666666667</v>
      </c>
      <c r="K192" s="71">
        <f t="shared" si="47"/>
        <v>1326.6666666666667</v>
      </c>
      <c r="L192" s="71">
        <f t="shared" si="48"/>
        <v>110.55555555555556</v>
      </c>
      <c r="M192" s="244">
        <f>E192</f>
        <v>597000</v>
      </c>
      <c r="N192" s="73">
        <f t="shared" si="50"/>
        <v>955200</v>
      </c>
      <c r="O192" s="73">
        <f t="shared" si="51"/>
        <v>159200</v>
      </c>
      <c r="P192" s="73">
        <f t="shared" si="52"/>
        <v>26533.333333333332</v>
      </c>
      <c r="Q192" s="73">
        <f t="shared" si="53"/>
        <v>15920</v>
      </c>
      <c r="R192" s="73">
        <f t="shared" si="54"/>
        <v>5306.666666666667</v>
      </c>
      <c r="S192" s="73">
        <f t="shared" si="55"/>
        <v>1326.6666666666667</v>
      </c>
      <c r="T192" s="73">
        <f t="shared" si="56"/>
        <v>110.55555555555556</v>
      </c>
    </row>
    <row r="193" spans="1:20" ht="18" customHeight="1" thickBot="1">
      <c r="A193" s="488"/>
      <c r="B193" s="125" t="s">
        <v>25</v>
      </c>
      <c r="C193" s="250">
        <f>Electricity_DataTraffic!N193</f>
        <v>590</v>
      </c>
      <c r="D193" s="207">
        <f>E4</f>
        <v>1000</v>
      </c>
      <c r="E193" s="250">
        <f t="shared" si="61"/>
        <v>590000</v>
      </c>
      <c r="F193" s="71">
        <f t="shared" si="42"/>
        <v>944000</v>
      </c>
      <c r="G193" s="71">
        <f t="shared" si="43"/>
        <v>157333.33333333334</v>
      </c>
      <c r="H193" s="71">
        <f t="shared" si="44"/>
        <v>26222.222222222223</v>
      </c>
      <c r="I193" s="71">
        <f t="shared" si="45"/>
        <v>15733.333333333334</v>
      </c>
      <c r="J193" s="71">
        <f t="shared" si="46"/>
        <v>5244.444444444444</v>
      </c>
      <c r="K193" s="71">
        <f t="shared" si="47"/>
        <v>1311.111111111111</v>
      </c>
      <c r="L193" s="71">
        <f t="shared" si="48"/>
        <v>109.25925925925925</v>
      </c>
      <c r="M193" s="244">
        <f t="shared" si="49"/>
        <v>1187000</v>
      </c>
      <c r="N193" s="73">
        <f t="shared" si="50"/>
        <v>1899200</v>
      </c>
      <c r="O193" s="73">
        <f t="shared" si="51"/>
        <v>316533.3333333333</v>
      </c>
      <c r="P193" s="73">
        <f t="shared" si="52"/>
        <v>52755.555555555555</v>
      </c>
      <c r="Q193" s="73">
        <f t="shared" si="53"/>
        <v>31653.333333333332</v>
      </c>
      <c r="R193" s="73">
        <f t="shared" si="54"/>
        <v>10551.111111111111</v>
      </c>
      <c r="S193" s="73">
        <f t="shared" si="55"/>
        <v>2637.777777777778</v>
      </c>
      <c r="T193" s="73">
        <f t="shared" si="56"/>
        <v>219.8148148148148</v>
      </c>
    </row>
    <row r="194" spans="1:20" ht="13.5" customHeight="1" thickBot="1">
      <c r="A194" s="486" t="s">
        <v>324</v>
      </c>
      <c r="B194" s="130" t="s">
        <v>0</v>
      </c>
      <c r="C194" s="253">
        <f>Electricity_DataTraffic!N194</f>
        <v>597</v>
      </c>
      <c r="D194" s="225">
        <f>E4</f>
        <v>1000</v>
      </c>
      <c r="E194" s="243">
        <f t="shared" si="61"/>
        <v>597000</v>
      </c>
      <c r="F194" s="71">
        <f t="shared" si="42"/>
        <v>955200</v>
      </c>
      <c r="G194" s="71">
        <f t="shared" si="43"/>
        <v>159200</v>
      </c>
      <c r="H194" s="71">
        <f t="shared" si="44"/>
        <v>26533.333333333332</v>
      </c>
      <c r="I194" s="71">
        <f t="shared" si="45"/>
        <v>15920</v>
      </c>
      <c r="J194" s="71">
        <f t="shared" si="46"/>
        <v>5306.666666666667</v>
      </c>
      <c r="K194" s="71">
        <f t="shared" si="47"/>
        <v>1326.6666666666667</v>
      </c>
      <c r="L194" s="71">
        <f t="shared" si="48"/>
        <v>110.55555555555556</v>
      </c>
      <c r="M194" s="244">
        <f>E194</f>
        <v>597000</v>
      </c>
      <c r="N194" s="73">
        <f t="shared" si="50"/>
        <v>955200</v>
      </c>
      <c r="O194" s="73">
        <f t="shared" si="51"/>
        <v>159200</v>
      </c>
      <c r="P194" s="73">
        <f t="shared" si="52"/>
        <v>26533.333333333332</v>
      </c>
      <c r="Q194" s="73">
        <f t="shared" si="53"/>
        <v>15920</v>
      </c>
      <c r="R194" s="73">
        <f t="shared" si="54"/>
        <v>5306.666666666667</v>
      </c>
      <c r="S194" s="73">
        <f t="shared" si="55"/>
        <v>1326.6666666666667</v>
      </c>
      <c r="T194" s="73">
        <f t="shared" si="56"/>
        <v>110.55555555555556</v>
      </c>
    </row>
    <row r="195" spans="1:20" ht="15.75" thickBot="1">
      <c r="A195" s="487"/>
      <c r="B195" s="124" t="s">
        <v>25</v>
      </c>
      <c r="C195" s="244">
        <f>Electricity_DataTraffic!N195</f>
        <v>590</v>
      </c>
      <c r="D195" s="204">
        <f>E4</f>
        <v>1000</v>
      </c>
      <c r="E195" s="244">
        <f t="shared" si="61"/>
        <v>590000</v>
      </c>
      <c r="F195" s="71">
        <f t="shared" si="42"/>
        <v>944000</v>
      </c>
      <c r="G195" s="71">
        <f t="shared" si="43"/>
        <v>157333.33333333334</v>
      </c>
      <c r="H195" s="71">
        <f t="shared" si="44"/>
        <v>26222.222222222223</v>
      </c>
      <c r="I195" s="71">
        <f t="shared" si="45"/>
        <v>15733.333333333334</v>
      </c>
      <c r="J195" s="71">
        <f t="shared" si="46"/>
        <v>5244.444444444444</v>
      </c>
      <c r="K195" s="71">
        <f t="shared" si="47"/>
        <v>1311.111111111111</v>
      </c>
      <c r="L195" s="71">
        <f t="shared" si="48"/>
        <v>109.25925925925925</v>
      </c>
      <c r="M195" s="244">
        <f t="shared" si="49"/>
        <v>1187000</v>
      </c>
      <c r="N195" s="73">
        <f t="shared" si="50"/>
        <v>1899200</v>
      </c>
      <c r="O195" s="73">
        <f t="shared" si="51"/>
        <v>316533.3333333333</v>
      </c>
      <c r="P195" s="73">
        <f t="shared" si="52"/>
        <v>52755.555555555555</v>
      </c>
      <c r="Q195" s="73">
        <f t="shared" si="53"/>
        <v>31653.333333333332</v>
      </c>
      <c r="R195" s="73">
        <f t="shared" si="54"/>
        <v>10551.111111111111</v>
      </c>
      <c r="S195" s="73">
        <f t="shared" si="55"/>
        <v>2637.777777777778</v>
      </c>
      <c r="T195" s="73">
        <f t="shared" si="56"/>
        <v>219.8148148148148</v>
      </c>
    </row>
    <row r="196" spans="1:20" ht="15.75" thickBot="1">
      <c r="A196" s="487"/>
      <c r="B196" s="124" t="s">
        <v>24</v>
      </c>
      <c r="C196" s="244">
        <f>Electricity_DataTraffic!N196</f>
        <v>597</v>
      </c>
      <c r="D196" s="204">
        <f>E4</f>
        <v>1000</v>
      </c>
      <c r="E196" s="244">
        <f t="shared" si="61"/>
        <v>597000</v>
      </c>
      <c r="F196" s="71">
        <f t="shared" si="42"/>
        <v>955200</v>
      </c>
      <c r="G196" s="71">
        <f t="shared" si="43"/>
        <v>159200</v>
      </c>
      <c r="H196" s="71">
        <f t="shared" si="44"/>
        <v>26533.333333333332</v>
      </c>
      <c r="I196" s="71">
        <f t="shared" si="45"/>
        <v>15920</v>
      </c>
      <c r="J196" s="71">
        <f t="shared" si="46"/>
        <v>5306.666666666667</v>
      </c>
      <c r="K196" s="71">
        <f t="shared" si="47"/>
        <v>1326.6666666666667</v>
      </c>
      <c r="L196" s="71">
        <f t="shared" si="48"/>
        <v>110.55555555555556</v>
      </c>
      <c r="M196" s="244">
        <f t="shared" si="49"/>
        <v>1784000</v>
      </c>
      <c r="N196" s="73">
        <f t="shared" si="50"/>
        <v>2854400</v>
      </c>
      <c r="O196" s="73">
        <f t="shared" si="51"/>
        <v>475733.3333333333</v>
      </c>
      <c r="P196" s="73">
        <f t="shared" si="52"/>
        <v>79288.88888888889</v>
      </c>
      <c r="Q196" s="73">
        <f t="shared" si="53"/>
        <v>47573.333333333336</v>
      </c>
      <c r="R196" s="73">
        <f t="shared" si="54"/>
        <v>15857.777777777777</v>
      </c>
      <c r="S196" s="73">
        <f t="shared" si="55"/>
        <v>3964.4444444444443</v>
      </c>
      <c r="T196" s="73">
        <f t="shared" si="56"/>
        <v>330.3703703703704</v>
      </c>
    </row>
    <row r="197" spans="1:20" ht="15.75" thickBot="1">
      <c r="A197" s="487"/>
      <c r="B197" s="124" t="s">
        <v>104</v>
      </c>
      <c r="C197" s="244">
        <f>Electricity_DataTraffic!N197</f>
        <v>722</v>
      </c>
      <c r="D197" s="204">
        <f>E4</f>
        <v>1000</v>
      </c>
      <c r="E197" s="244">
        <f t="shared" si="61"/>
        <v>722000</v>
      </c>
      <c r="F197" s="71">
        <f t="shared" si="42"/>
        <v>1155200</v>
      </c>
      <c r="G197" s="71">
        <f t="shared" si="43"/>
        <v>192533.33333333334</v>
      </c>
      <c r="H197" s="71">
        <f t="shared" si="44"/>
        <v>32088.88888888889</v>
      </c>
      <c r="I197" s="71">
        <f t="shared" si="45"/>
        <v>19253.333333333332</v>
      </c>
      <c r="J197" s="71">
        <f t="shared" si="46"/>
        <v>6417.777777777777</v>
      </c>
      <c r="K197" s="71">
        <f t="shared" si="47"/>
        <v>1604.4444444444443</v>
      </c>
      <c r="L197" s="71">
        <f t="shared" si="48"/>
        <v>133.7037037037037</v>
      </c>
      <c r="M197" s="244">
        <f t="shared" si="49"/>
        <v>2506000</v>
      </c>
      <c r="N197" s="73">
        <f t="shared" si="50"/>
        <v>4009600</v>
      </c>
      <c r="O197" s="73">
        <f t="shared" si="51"/>
        <v>668266.6666666666</v>
      </c>
      <c r="P197" s="73">
        <f t="shared" si="52"/>
        <v>111377.77777777778</v>
      </c>
      <c r="Q197" s="73">
        <f t="shared" si="53"/>
        <v>66826.66666666667</v>
      </c>
      <c r="R197" s="73">
        <f t="shared" si="54"/>
        <v>22275.555555555555</v>
      </c>
      <c r="S197" s="73">
        <f t="shared" si="55"/>
        <v>5568.888888888889</v>
      </c>
      <c r="T197" s="73">
        <f t="shared" si="56"/>
        <v>464.0740740740741</v>
      </c>
    </row>
    <row r="198" spans="1:20" ht="15.75" thickBot="1">
      <c r="A198" s="487"/>
      <c r="B198" s="124" t="s">
        <v>31</v>
      </c>
      <c r="C198" s="251">
        <f>Electricity_DataTraffic!N198</f>
        <v>597</v>
      </c>
      <c r="D198" s="205">
        <f>E4</f>
        <v>1000</v>
      </c>
      <c r="E198" s="250">
        <f t="shared" si="61"/>
        <v>597000</v>
      </c>
      <c r="F198" s="71">
        <f t="shared" si="42"/>
        <v>955200</v>
      </c>
      <c r="G198" s="71">
        <f t="shared" si="43"/>
        <v>159200</v>
      </c>
      <c r="H198" s="71">
        <f t="shared" si="44"/>
        <v>26533.333333333332</v>
      </c>
      <c r="I198" s="71">
        <f t="shared" si="45"/>
        <v>15920</v>
      </c>
      <c r="J198" s="71">
        <f t="shared" si="46"/>
        <v>5306.666666666667</v>
      </c>
      <c r="K198" s="71">
        <f t="shared" si="47"/>
        <v>1326.6666666666667</v>
      </c>
      <c r="L198" s="71">
        <f t="shared" si="48"/>
        <v>110.55555555555556</v>
      </c>
      <c r="M198" s="244">
        <f t="shared" si="49"/>
        <v>3103000</v>
      </c>
      <c r="N198" s="73">
        <f t="shared" si="50"/>
        <v>4964800</v>
      </c>
      <c r="O198" s="73">
        <f t="shared" si="51"/>
        <v>827466.6666666666</v>
      </c>
      <c r="P198" s="73">
        <f t="shared" si="52"/>
        <v>137911.11111111112</v>
      </c>
      <c r="Q198" s="73">
        <f t="shared" si="53"/>
        <v>82746.66666666667</v>
      </c>
      <c r="R198" s="73">
        <f t="shared" si="54"/>
        <v>27582.222222222223</v>
      </c>
      <c r="S198" s="73">
        <f t="shared" si="55"/>
        <v>6895.555555555556</v>
      </c>
      <c r="T198" s="73">
        <f t="shared" si="56"/>
        <v>574.6296296296297</v>
      </c>
    </row>
    <row r="199" spans="1:20" s="366" customFormat="1" ht="15.75" customHeight="1" thickBot="1">
      <c r="A199" s="380" t="s">
        <v>164</v>
      </c>
      <c r="B199" s="398"/>
      <c r="C199" s="399"/>
      <c r="D199" s="399"/>
      <c r="E199" s="353"/>
      <c r="F199" s="243"/>
      <c r="G199" s="243"/>
      <c r="H199" s="243"/>
      <c r="I199" s="243"/>
      <c r="J199" s="243"/>
      <c r="K199" s="243"/>
      <c r="L199" s="243"/>
      <c r="M199" s="244"/>
      <c r="N199" s="244"/>
      <c r="O199" s="244"/>
      <c r="P199" s="244"/>
      <c r="Q199" s="244"/>
      <c r="R199" s="244"/>
      <c r="S199" s="244"/>
      <c r="T199" s="244"/>
    </row>
    <row r="200" spans="1:20" s="365" customFormat="1" ht="11.25" customHeight="1" thickBot="1">
      <c r="A200" s="396" t="s">
        <v>165</v>
      </c>
      <c r="B200" s="397"/>
      <c r="C200" s="361"/>
      <c r="D200" s="361"/>
      <c r="E200" s="142"/>
      <c r="F200" s="71"/>
      <c r="G200" s="71"/>
      <c r="H200" s="71"/>
      <c r="I200" s="71"/>
      <c r="J200" s="71"/>
      <c r="K200" s="71"/>
      <c r="L200" s="71"/>
      <c r="M200" s="73"/>
      <c r="N200" s="73"/>
      <c r="O200" s="73"/>
      <c r="P200" s="73"/>
      <c r="Q200" s="73"/>
      <c r="R200" s="73"/>
      <c r="S200" s="73"/>
      <c r="T200" s="73"/>
    </row>
    <row r="201" spans="1:20" ht="32.25" thickBot="1">
      <c r="A201" s="113" t="s">
        <v>325</v>
      </c>
      <c r="B201" s="281" t="s">
        <v>76</v>
      </c>
      <c r="C201" s="353">
        <f>Electricity_DataTraffic!N201</f>
        <v>597</v>
      </c>
      <c r="D201" s="279">
        <f>E4</f>
        <v>1000</v>
      </c>
      <c r="E201" s="353">
        <f>C201*D201</f>
        <v>597000</v>
      </c>
      <c r="F201" s="71">
        <f aca="true" t="shared" si="62" ref="F201:F247">E201*8/$F$4</f>
        <v>955200</v>
      </c>
      <c r="G201" s="71">
        <f aca="true" t="shared" si="63" ref="G201:G247">E201*8/$G$4</f>
        <v>159200</v>
      </c>
      <c r="H201" s="71">
        <f aca="true" t="shared" si="64" ref="H201:H247">E201*8/$H$4</f>
        <v>26533.333333333332</v>
      </c>
      <c r="I201" s="71">
        <f aca="true" t="shared" si="65" ref="I201:I247">E201*8/$I$4</f>
        <v>15920</v>
      </c>
      <c r="J201" s="71">
        <f aca="true" t="shared" si="66" ref="J201:J247">E201*8/$J$4</f>
        <v>5306.666666666667</v>
      </c>
      <c r="K201" s="71">
        <f aca="true" t="shared" si="67" ref="K201:K247">E201*8/$K$4</f>
        <v>1326.6666666666667</v>
      </c>
      <c r="L201" s="71">
        <f aca="true" t="shared" si="68" ref="L201:L247">E201*8/$L$4</f>
        <v>110.55555555555556</v>
      </c>
      <c r="M201" s="244">
        <f aca="true" t="shared" si="69" ref="M201:M247">M200+E201</f>
        <v>597000</v>
      </c>
      <c r="N201" s="73">
        <f aca="true" t="shared" si="70" ref="N201:N247">M201*8/$N$4</f>
        <v>955200</v>
      </c>
      <c r="O201" s="73">
        <f aca="true" t="shared" si="71" ref="O201:O247">M201*8/$O$4</f>
        <v>159200</v>
      </c>
      <c r="P201" s="73">
        <f aca="true" t="shared" si="72" ref="P201:P247">M201*8/$P$4</f>
        <v>26533.333333333332</v>
      </c>
      <c r="Q201" s="73">
        <f aca="true" t="shared" si="73" ref="Q201:Q247">M201*8/$Q$4</f>
        <v>15920</v>
      </c>
      <c r="R201" s="73">
        <f aca="true" t="shared" si="74" ref="R201:R247">M201*8/$R$4</f>
        <v>5306.666666666667</v>
      </c>
      <c r="S201" s="73">
        <f aca="true" t="shared" si="75" ref="S201:S247">M201*8/$S$4</f>
        <v>1326.6666666666667</v>
      </c>
      <c r="T201" s="73">
        <f aca="true" t="shared" si="76" ref="T201:T247">M201*8/$T$4</f>
        <v>110.55555555555556</v>
      </c>
    </row>
    <row r="202" spans="1:20" ht="57.75" customHeight="1" thickBot="1">
      <c r="A202" s="113" t="s">
        <v>326</v>
      </c>
      <c r="B202" s="281" t="s">
        <v>327</v>
      </c>
      <c r="C202" s="353">
        <f>Electricity_DataTraffic!N202</f>
        <v>597</v>
      </c>
      <c r="D202" s="279">
        <f>E4</f>
        <v>1000</v>
      </c>
      <c r="E202" s="353">
        <f>C202*D202</f>
        <v>597000</v>
      </c>
      <c r="F202" s="71">
        <f t="shared" si="62"/>
        <v>955200</v>
      </c>
      <c r="G202" s="71">
        <f t="shared" si="63"/>
        <v>159200</v>
      </c>
      <c r="H202" s="71">
        <f t="shared" si="64"/>
        <v>26533.333333333332</v>
      </c>
      <c r="I202" s="71">
        <f t="shared" si="65"/>
        <v>15920</v>
      </c>
      <c r="J202" s="71">
        <f t="shared" si="66"/>
        <v>5306.666666666667</v>
      </c>
      <c r="K202" s="71">
        <f t="shared" si="67"/>
        <v>1326.6666666666667</v>
      </c>
      <c r="L202" s="71">
        <f t="shared" si="68"/>
        <v>110.55555555555556</v>
      </c>
      <c r="M202" s="244">
        <f t="shared" si="69"/>
        <v>1194000</v>
      </c>
      <c r="N202" s="73">
        <f t="shared" si="70"/>
        <v>1910400</v>
      </c>
      <c r="O202" s="73">
        <f t="shared" si="71"/>
        <v>318400</v>
      </c>
      <c r="P202" s="73">
        <f t="shared" si="72"/>
        <v>53066.666666666664</v>
      </c>
      <c r="Q202" s="73">
        <f t="shared" si="73"/>
        <v>31840</v>
      </c>
      <c r="R202" s="73">
        <f t="shared" si="74"/>
        <v>10613.333333333334</v>
      </c>
      <c r="S202" s="73">
        <f t="shared" si="75"/>
        <v>2653.3333333333335</v>
      </c>
      <c r="T202" s="73">
        <f t="shared" si="76"/>
        <v>221.11111111111111</v>
      </c>
    </row>
    <row r="203" spans="1:20" ht="32.25" thickBot="1">
      <c r="A203" s="285" t="s">
        <v>328</v>
      </c>
      <c r="B203" s="281" t="s">
        <v>321</v>
      </c>
      <c r="C203" s="356">
        <f>Electricity_DataTraffic!N203</f>
        <v>597</v>
      </c>
      <c r="D203" s="286">
        <f>E4</f>
        <v>1000</v>
      </c>
      <c r="E203" s="353">
        <f>C203*D203</f>
        <v>597000</v>
      </c>
      <c r="F203" s="71">
        <f t="shared" si="62"/>
        <v>955200</v>
      </c>
      <c r="G203" s="71">
        <f t="shared" si="63"/>
        <v>159200</v>
      </c>
      <c r="H203" s="71">
        <f t="shared" si="64"/>
        <v>26533.333333333332</v>
      </c>
      <c r="I203" s="71">
        <f t="shared" si="65"/>
        <v>15920</v>
      </c>
      <c r="J203" s="71">
        <f t="shared" si="66"/>
        <v>5306.666666666667</v>
      </c>
      <c r="K203" s="71">
        <f t="shared" si="67"/>
        <v>1326.6666666666667</v>
      </c>
      <c r="L203" s="71">
        <f t="shared" si="68"/>
        <v>110.55555555555556</v>
      </c>
      <c r="M203" s="244">
        <f t="shared" si="69"/>
        <v>1791000</v>
      </c>
      <c r="N203" s="73">
        <f t="shared" si="70"/>
        <v>2865600</v>
      </c>
      <c r="O203" s="73">
        <f t="shared" si="71"/>
        <v>477600</v>
      </c>
      <c r="P203" s="73">
        <f t="shared" si="72"/>
        <v>79600</v>
      </c>
      <c r="Q203" s="73">
        <f t="shared" si="73"/>
        <v>47760</v>
      </c>
      <c r="R203" s="73">
        <f t="shared" si="74"/>
        <v>15920</v>
      </c>
      <c r="S203" s="73">
        <f t="shared" si="75"/>
        <v>3980</v>
      </c>
      <c r="T203" s="73">
        <f t="shared" si="76"/>
        <v>331.6666666666667</v>
      </c>
    </row>
    <row r="204" spans="1:20" s="349" customFormat="1" ht="15.75" thickBot="1">
      <c r="A204" s="374" t="s">
        <v>36</v>
      </c>
      <c r="B204" s="371"/>
      <c r="C204" s="359"/>
      <c r="D204" s="359"/>
      <c r="E204" s="359"/>
      <c r="F204" s="407"/>
      <c r="G204" s="407"/>
      <c r="H204" s="407"/>
      <c r="I204" s="407"/>
      <c r="J204" s="407"/>
      <c r="K204" s="407"/>
      <c r="L204" s="407"/>
      <c r="M204" s="348"/>
      <c r="N204" s="348"/>
      <c r="O204" s="348"/>
      <c r="P204" s="348"/>
      <c r="Q204" s="348"/>
      <c r="R204" s="348"/>
      <c r="S204" s="348"/>
      <c r="T204" s="348"/>
    </row>
    <row r="205" spans="1:20" ht="15" customHeight="1" thickBot="1">
      <c r="A205" s="486" t="s">
        <v>330</v>
      </c>
      <c r="B205" s="130" t="s">
        <v>0</v>
      </c>
      <c r="C205" s="243">
        <f>Electricity_DataTraffic!N205</f>
        <v>597</v>
      </c>
      <c r="D205" s="202">
        <f>E4</f>
        <v>1000</v>
      </c>
      <c r="E205" s="243">
        <f aca="true" t="shared" si="77" ref="E205:E216">C205*D205</f>
        <v>597000</v>
      </c>
      <c r="F205" s="71">
        <f t="shared" si="62"/>
        <v>955200</v>
      </c>
      <c r="G205" s="71">
        <f t="shared" si="63"/>
        <v>159200</v>
      </c>
      <c r="H205" s="71">
        <f t="shared" si="64"/>
        <v>26533.333333333332</v>
      </c>
      <c r="I205" s="71">
        <f t="shared" si="65"/>
        <v>15920</v>
      </c>
      <c r="J205" s="71">
        <f t="shared" si="66"/>
        <v>5306.666666666667</v>
      </c>
      <c r="K205" s="71">
        <f t="shared" si="67"/>
        <v>1326.6666666666667</v>
      </c>
      <c r="L205" s="71">
        <f t="shared" si="68"/>
        <v>110.55555555555556</v>
      </c>
      <c r="M205" s="244">
        <f t="shared" si="69"/>
        <v>597000</v>
      </c>
      <c r="N205" s="73">
        <f t="shared" si="70"/>
        <v>955200</v>
      </c>
      <c r="O205" s="73">
        <f t="shared" si="71"/>
        <v>159200</v>
      </c>
      <c r="P205" s="73">
        <f t="shared" si="72"/>
        <v>26533.333333333332</v>
      </c>
      <c r="Q205" s="73">
        <f t="shared" si="73"/>
        <v>15920</v>
      </c>
      <c r="R205" s="73">
        <f t="shared" si="74"/>
        <v>5306.666666666667</v>
      </c>
      <c r="S205" s="73">
        <f t="shared" si="75"/>
        <v>1326.6666666666667</v>
      </c>
      <c r="T205" s="73">
        <f t="shared" si="76"/>
        <v>110.55555555555556</v>
      </c>
    </row>
    <row r="206" spans="1:20" ht="15.75" thickBot="1">
      <c r="A206" s="487"/>
      <c r="B206" s="124" t="s">
        <v>25</v>
      </c>
      <c r="C206" s="244">
        <f>Electricity_DataTraffic!N206</f>
        <v>590</v>
      </c>
      <c r="D206" s="204">
        <f>E4</f>
        <v>1000</v>
      </c>
      <c r="E206" s="244">
        <f t="shared" si="77"/>
        <v>590000</v>
      </c>
      <c r="F206" s="71">
        <f t="shared" si="62"/>
        <v>944000</v>
      </c>
      <c r="G206" s="71">
        <f t="shared" si="63"/>
        <v>157333.33333333334</v>
      </c>
      <c r="H206" s="71">
        <f t="shared" si="64"/>
        <v>26222.222222222223</v>
      </c>
      <c r="I206" s="71">
        <f t="shared" si="65"/>
        <v>15733.333333333334</v>
      </c>
      <c r="J206" s="71">
        <f t="shared" si="66"/>
        <v>5244.444444444444</v>
      </c>
      <c r="K206" s="71">
        <f t="shared" si="67"/>
        <v>1311.111111111111</v>
      </c>
      <c r="L206" s="71">
        <f t="shared" si="68"/>
        <v>109.25925925925925</v>
      </c>
      <c r="M206" s="244">
        <f t="shared" si="69"/>
        <v>1187000</v>
      </c>
      <c r="N206" s="73">
        <f t="shared" si="70"/>
        <v>1899200</v>
      </c>
      <c r="O206" s="73">
        <f t="shared" si="71"/>
        <v>316533.3333333333</v>
      </c>
      <c r="P206" s="73">
        <f t="shared" si="72"/>
        <v>52755.555555555555</v>
      </c>
      <c r="Q206" s="73">
        <f t="shared" si="73"/>
        <v>31653.333333333332</v>
      </c>
      <c r="R206" s="73">
        <f t="shared" si="74"/>
        <v>10551.111111111111</v>
      </c>
      <c r="S206" s="73">
        <f t="shared" si="75"/>
        <v>2637.777777777778</v>
      </c>
      <c r="T206" s="73">
        <f t="shared" si="76"/>
        <v>219.8148148148148</v>
      </c>
    </row>
    <row r="207" spans="1:20" ht="15.75" thickBot="1">
      <c r="A207" s="487"/>
      <c r="B207" s="124" t="s">
        <v>24</v>
      </c>
      <c r="C207" s="244">
        <f>Electricity_DataTraffic!N207</f>
        <v>597</v>
      </c>
      <c r="D207" s="204">
        <f>E4</f>
        <v>1000</v>
      </c>
      <c r="E207" s="244">
        <f t="shared" si="77"/>
        <v>597000</v>
      </c>
      <c r="F207" s="71">
        <f t="shared" si="62"/>
        <v>955200</v>
      </c>
      <c r="G207" s="71">
        <f t="shared" si="63"/>
        <v>159200</v>
      </c>
      <c r="H207" s="71">
        <f t="shared" si="64"/>
        <v>26533.333333333332</v>
      </c>
      <c r="I207" s="71">
        <f t="shared" si="65"/>
        <v>15920</v>
      </c>
      <c r="J207" s="71">
        <f t="shared" si="66"/>
        <v>5306.666666666667</v>
      </c>
      <c r="K207" s="71">
        <f t="shared" si="67"/>
        <v>1326.6666666666667</v>
      </c>
      <c r="L207" s="71">
        <f t="shared" si="68"/>
        <v>110.55555555555556</v>
      </c>
      <c r="M207" s="244">
        <f t="shared" si="69"/>
        <v>1784000</v>
      </c>
      <c r="N207" s="73">
        <f t="shared" si="70"/>
        <v>2854400</v>
      </c>
      <c r="O207" s="73">
        <f t="shared" si="71"/>
        <v>475733.3333333333</v>
      </c>
      <c r="P207" s="73">
        <f t="shared" si="72"/>
        <v>79288.88888888889</v>
      </c>
      <c r="Q207" s="73">
        <f t="shared" si="73"/>
        <v>47573.333333333336</v>
      </c>
      <c r="R207" s="73">
        <f t="shared" si="74"/>
        <v>15857.777777777777</v>
      </c>
      <c r="S207" s="73">
        <f t="shared" si="75"/>
        <v>3964.4444444444443</v>
      </c>
      <c r="T207" s="73">
        <f t="shared" si="76"/>
        <v>330.3703703703704</v>
      </c>
    </row>
    <row r="208" spans="1:20" ht="15.75" thickBot="1">
      <c r="A208" s="487"/>
      <c r="B208" s="124" t="s">
        <v>104</v>
      </c>
      <c r="C208" s="244">
        <f>Electricity_DataTraffic!N208</f>
        <v>722</v>
      </c>
      <c r="D208" s="204">
        <f>E4</f>
        <v>1000</v>
      </c>
      <c r="E208" s="244">
        <f t="shared" si="77"/>
        <v>722000</v>
      </c>
      <c r="F208" s="71">
        <f t="shared" si="62"/>
        <v>1155200</v>
      </c>
      <c r="G208" s="71">
        <f t="shared" si="63"/>
        <v>192533.33333333334</v>
      </c>
      <c r="H208" s="71">
        <f t="shared" si="64"/>
        <v>32088.88888888889</v>
      </c>
      <c r="I208" s="71">
        <f t="shared" si="65"/>
        <v>19253.333333333332</v>
      </c>
      <c r="J208" s="71">
        <f t="shared" si="66"/>
        <v>6417.777777777777</v>
      </c>
      <c r="K208" s="71">
        <f t="shared" si="67"/>
        <v>1604.4444444444443</v>
      </c>
      <c r="L208" s="71">
        <f t="shared" si="68"/>
        <v>133.7037037037037</v>
      </c>
      <c r="M208" s="244">
        <f t="shared" si="69"/>
        <v>2506000</v>
      </c>
      <c r="N208" s="73">
        <f t="shared" si="70"/>
        <v>4009600</v>
      </c>
      <c r="O208" s="73">
        <f t="shared" si="71"/>
        <v>668266.6666666666</v>
      </c>
      <c r="P208" s="73">
        <f t="shared" si="72"/>
        <v>111377.77777777778</v>
      </c>
      <c r="Q208" s="73">
        <f t="shared" si="73"/>
        <v>66826.66666666667</v>
      </c>
      <c r="R208" s="73">
        <f t="shared" si="74"/>
        <v>22275.555555555555</v>
      </c>
      <c r="S208" s="73">
        <f t="shared" si="75"/>
        <v>5568.888888888889</v>
      </c>
      <c r="T208" s="73">
        <f t="shared" si="76"/>
        <v>464.0740740740741</v>
      </c>
    </row>
    <row r="209" spans="1:20" ht="15.75" thickBot="1">
      <c r="A209" s="488"/>
      <c r="B209" s="125" t="s">
        <v>31</v>
      </c>
      <c r="C209" s="250">
        <f>Electricity_DataTraffic!N209</f>
        <v>597</v>
      </c>
      <c r="D209" s="205">
        <f>E4</f>
        <v>1000</v>
      </c>
      <c r="E209" s="251">
        <f t="shared" si="77"/>
        <v>597000</v>
      </c>
      <c r="F209" s="71">
        <f t="shared" si="62"/>
        <v>955200</v>
      </c>
      <c r="G209" s="71">
        <f t="shared" si="63"/>
        <v>159200</v>
      </c>
      <c r="H209" s="71">
        <f t="shared" si="64"/>
        <v>26533.333333333332</v>
      </c>
      <c r="I209" s="71">
        <f t="shared" si="65"/>
        <v>15920</v>
      </c>
      <c r="J209" s="71">
        <f t="shared" si="66"/>
        <v>5306.666666666667</v>
      </c>
      <c r="K209" s="71">
        <f t="shared" si="67"/>
        <v>1326.6666666666667</v>
      </c>
      <c r="L209" s="71">
        <f t="shared" si="68"/>
        <v>110.55555555555556</v>
      </c>
      <c r="M209" s="244">
        <f t="shared" si="69"/>
        <v>3103000</v>
      </c>
      <c r="N209" s="73">
        <f t="shared" si="70"/>
        <v>4964800</v>
      </c>
      <c r="O209" s="73">
        <f t="shared" si="71"/>
        <v>827466.6666666666</v>
      </c>
      <c r="P209" s="73">
        <f t="shared" si="72"/>
        <v>137911.11111111112</v>
      </c>
      <c r="Q209" s="73">
        <f t="shared" si="73"/>
        <v>82746.66666666667</v>
      </c>
      <c r="R209" s="73">
        <f t="shared" si="74"/>
        <v>27582.222222222223</v>
      </c>
      <c r="S209" s="73">
        <f t="shared" si="75"/>
        <v>6895.555555555556</v>
      </c>
      <c r="T209" s="73">
        <f t="shared" si="76"/>
        <v>574.6296296296297</v>
      </c>
    </row>
    <row r="210" spans="1:20" ht="15" customHeight="1" thickBot="1">
      <c r="A210" s="486" t="s">
        <v>323</v>
      </c>
      <c r="B210" s="130" t="s">
        <v>0</v>
      </c>
      <c r="C210" s="243">
        <f>Electricity_DataTraffic!N210</f>
        <v>597</v>
      </c>
      <c r="D210" s="202">
        <f>E4</f>
        <v>1000</v>
      </c>
      <c r="E210" s="243">
        <f t="shared" si="77"/>
        <v>597000</v>
      </c>
      <c r="F210" s="71">
        <f t="shared" si="62"/>
        <v>955200</v>
      </c>
      <c r="G210" s="71">
        <f t="shared" si="63"/>
        <v>159200</v>
      </c>
      <c r="H210" s="71">
        <f t="shared" si="64"/>
        <v>26533.333333333332</v>
      </c>
      <c r="I210" s="71">
        <f t="shared" si="65"/>
        <v>15920</v>
      </c>
      <c r="J210" s="71">
        <f t="shared" si="66"/>
        <v>5306.666666666667</v>
      </c>
      <c r="K210" s="71">
        <f t="shared" si="67"/>
        <v>1326.6666666666667</v>
      </c>
      <c r="L210" s="71">
        <f t="shared" si="68"/>
        <v>110.55555555555556</v>
      </c>
      <c r="M210" s="244">
        <f>E210</f>
        <v>597000</v>
      </c>
      <c r="N210" s="73">
        <f t="shared" si="70"/>
        <v>955200</v>
      </c>
      <c r="O210" s="73">
        <f t="shared" si="71"/>
        <v>159200</v>
      </c>
      <c r="P210" s="73">
        <f t="shared" si="72"/>
        <v>26533.333333333332</v>
      </c>
      <c r="Q210" s="73">
        <f t="shared" si="73"/>
        <v>15920</v>
      </c>
      <c r="R210" s="73">
        <f t="shared" si="74"/>
        <v>5306.666666666667</v>
      </c>
      <c r="S210" s="73">
        <f t="shared" si="75"/>
        <v>1326.6666666666667</v>
      </c>
      <c r="T210" s="73">
        <f t="shared" si="76"/>
        <v>110.55555555555556</v>
      </c>
    </row>
    <row r="211" spans="1:20" ht="21" customHeight="1" thickBot="1">
      <c r="A211" s="488"/>
      <c r="B211" s="125" t="s">
        <v>25</v>
      </c>
      <c r="C211" s="250">
        <f>Electricity_DataTraffic!N211</f>
        <v>590</v>
      </c>
      <c r="D211" s="207">
        <f>E4</f>
        <v>1000</v>
      </c>
      <c r="E211" s="250">
        <f t="shared" si="77"/>
        <v>590000</v>
      </c>
      <c r="F211" s="71">
        <f t="shared" si="62"/>
        <v>944000</v>
      </c>
      <c r="G211" s="71">
        <f t="shared" si="63"/>
        <v>157333.33333333334</v>
      </c>
      <c r="H211" s="71">
        <f t="shared" si="64"/>
        <v>26222.222222222223</v>
      </c>
      <c r="I211" s="71">
        <f t="shared" si="65"/>
        <v>15733.333333333334</v>
      </c>
      <c r="J211" s="71">
        <f t="shared" si="66"/>
        <v>5244.444444444444</v>
      </c>
      <c r="K211" s="71">
        <f t="shared" si="67"/>
        <v>1311.111111111111</v>
      </c>
      <c r="L211" s="71">
        <f t="shared" si="68"/>
        <v>109.25925925925925</v>
      </c>
      <c r="M211" s="244">
        <f t="shared" si="69"/>
        <v>1187000</v>
      </c>
      <c r="N211" s="73">
        <f t="shared" si="70"/>
        <v>1899200</v>
      </c>
      <c r="O211" s="73">
        <f t="shared" si="71"/>
        <v>316533.3333333333</v>
      </c>
      <c r="P211" s="73">
        <f t="shared" si="72"/>
        <v>52755.555555555555</v>
      </c>
      <c r="Q211" s="73">
        <f t="shared" si="73"/>
        <v>31653.333333333332</v>
      </c>
      <c r="R211" s="73">
        <f t="shared" si="74"/>
        <v>10551.111111111111</v>
      </c>
      <c r="S211" s="73">
        <f t="shared" si="75"/>
        <v>2637.777777777778</v>
      </c>
      <c r="T211" s="73">
        <f t="shared" si="76"/>
        <v>219.8148148148148</v>
      </c>
    </row>
    <row r="212" spans="1:20" ht="15" customHeight="1" thickBot="1">
      <c r="A212" s="487" t="s">
        <v>329</v>
      </c>
      <c r="B212" s="130" t="s">
        <v>0</v>
      </c>
      <c r="C212" s="253">
        <f>Electricity_DataTraffic!N212</f>
        <v>597</v>
      </c>
      <c r="D212" s="225">
        <f>E4</f>
        <v>1000</v>
      </c>
      <c r="E212" s="243">
        <f t="shared" si="77"/>
        <v>597000</v>
      </c>
      <c r="F212" s="71">
        <f t="shared" si="62"/>
        <v>955200</v>
      </c>
      <c r="G212" s="71">
        <f t="shared" si="63"/>
        <v>159200</v>
      </c>
      <c r="H212" s="71">
        <f t="shared" si="64"/>
        <v>26533.333333333332</v>
      </c>
      <c r="I212" s="71">
        <f t="shared" si="65"/>
        <v>15920</v>
      </c>
      <c r="J212" s="71">
        <f t="shared" si="66"/>
        <v>5306.666666666667</v>
      </c>
      <c r="K212" s="71">
        <f t="shared" si="67"/>
        <v>1326.6666666666667</v>
      </c>
      <c r="L212" s="71">
        <f t="shared" si="68"/>
        <v>110.55555555555556</v>
      </c>
      <c r="M212" s="244">
        <f>E212</f>
        <v>597000</v>
      </c>
      <c r="N212" s="73">
        <f t="shared" si="70"/>
        <v>955200</v>
      </c>
      <c r="O212" s="73">
        <f t="shared" si="71"/>
        <v>159200</v>
      </c>
      <c r="P212" s="73">
        <f t="shared" si="72"/>
        <v>26533.333333333332</v>
      </c>
      <c r="Q212" s="73">
        <f t="shared" si="73"/>
        <v>15920</v>
      </c>
      <c r="R212" s="73">
        <f t="shared" si="74"/>
        <v>5306.666666666667</v>
      </c>
      <c r="S212" s="73">
        <f t="shared" si="75"/>
        <v>1326.6666666666667</v>
      </c>
      <c r="T212" s="73">
        <f t="shared" si="76"/>
        <v>110.55555555555556</v>
      </c>
    </row>
    <row r="213" spans="1:20" ht="15.75" thickBot="1">
      <c r="A213" s="487"/>
      <c r="B213" s="124" t="s">
        <v>25</v>
      </c>
      <c r="C213" s="244">
        <f>Electricity_DataTraffic!N213</f>
        <v>590</v>
      </c>
      <c r="D213" s="204">
        <f>E4</f>
        <v>1000</v>
      </c>
      <c r="E213" s="244">
        <f t="shared" si="77"/>
        <v>590000</v>
      </c>
      <c r="F213" s="71">
        <f t="shared" si="62"/>
        <v>944000</v>
      </c>
      <c r="G213" s="71">
        <f t="shared" si="63"/>
        <v>157333.33333333334</v>
      </c>
      <c r="H213" s="71">
        <f t="shared" si="64"/>
        <v>26222.222222222223</v>
      </c>
      <c r="I213" s="71">
        <f t="shared" si="65"/>
        <v>15733.333333333334</v>
      </c>
      <c r="J213" s="71">
        <f t="shared" si="66"/>
        <v>5244.444444444444</v>
      </c>
      <c r="K213" s="71">
        <f t="shared" si="67"/>
        <v>1311.111111111111</v>
      </c>
      <c r="L213" s="71">
        <f t="shared" si="68"/>
        <v>109.25925925925925</v>
      </c>
      <c r="M213" s="244">
        <f t="shared" si="69"/>
        <v>1187000</v>
      </c>
      <c r="N213" s="73">
        <f t="shared" si="70"/>
        <v>1899200</v>
      </c>
      <c r="O213" s="73">
        <f t="shared" si="71"/>
        <v>316533.3333333333</v>
      </c>
      <c r="P213" s="73">
        <f t="shared" si="72"/>
        <v>52755.555555555555</v>
      </c>
      <c r="Q213" s="73">
        <f t="shared" si="73"/>
        <v>31653.333333333332</v>
      </c>
      <c r="R213" s="73">
        <f t="shared" si="74"/>
        <v>10551.111111111111</v>
      </c>
      <c r="S213" s="73">
        <f t="shared" si="75"/>
        <v>2637.777777777778</v>
      </c>
      <c r="T213" s="73">
        <f t="shared" si="76"/>
        <v>219.8148148148148</v>
      </c>
    </row>
    <row r="214" spans="1:20" ht="15.75" thickBot="1">
      <c r="A214" s="487"/>
      <c r="B214" s="124" t="s">
        <v>24</v>
      </c>
      <c r="C214" s="244">
        <f>Electricity_DataTraffic!N214</f>
        <v>597</v>
      </c>
      <c r="D214" s="204">
        <f>E4</f>
        <v>1000</v>
      </c>
      <c r="E214" s="244">
        <f t="shared" si="77"/>
        <v>597000</v>
      </c>
      <c r="F214" s="71">
        <f t="shared" si="62"/>
        <v>955200</v>
      </c>
      <c r="G214" s="71">
        <f t="shared" si="63"/>
        <v>159200</v>
      </c>
      <c r="H214" s="71">
        <f t="shared" si="64"/>
        <v>26533.333333333332</v>
      </c>
      <c r="I214" s="71">
        <f t="shared" si="65"/>
        <v>15920</v>
      </c>
      <c r="J214" s="71">
        <f t="shared" si="66"/>
        <v>5306.666666666667</v>
      </c>
      <c r="K214" s="71">
        <f t="shared" si="67"/>
        <v>1326.6666666666667</v>
      </c>
      <c r="L214" s="71">
        <f t="shared" si="68"/>
        <v>110.55555555555556</v>
      </c>
      <c r="M214" s="244">
        <f t="shared" si="69"/>
        <v>1784000</v>
      </c>
      <c r="N214" s="73">
        <f t="shared" si="70"/>
        <v>2854400</v>
      </c>
      <c r="O214" s="73">
        <f t="shared" si="71"/>
        <v>475733.3333333333</v>
      </c>
      <c r="P214" s="73">
        <f t="shared" si="72"/>
        <v>79288.88888888889</v>
      </c>
      <c r="Q214" s="73">
        <f t="shared" si="73"/>
        <v>47573.333333333336</v>
      </c>
      <c r="R214" s="73">
        <f t="shared" si="74"/>
        <v>15857.777777777777</v>
      </c>
      <c r="S214" s="73">
        <f t="shared" si="75"/>
        <v>3964.4444444444443</v>
      </c>
      <c r="T214" s="73">
        <f t="shared" si="76"/>
        <v>330.3703703703704</v>
      </c>
    </row>
    <row r="215" spans="1:20" ht="15.75" thickBot="1">
      <c r="A215" s="487"/>
      <c r="B215" s="124" t="s">
        <v>104</v>
      </c>
      <c r="C215" s="244">
        <f>Electricity_DataTraffic!N215</f>
        <v>722</v>
      </c>
      <c r="D215" s="204">
        <f>E4</f>
        <v>1000</v>
      </c>
      <c r="E215" s="244">
        <f t="shared" si="77"/>
        <v>722000</v>
      </c>
      <c r="F215" s="71">
        <f t="shared" si="62"/>
        <v>1155200</v>
      </c>
      <c r="G215" s="71">
        <f t="shared" si="63"/>
        <v>192533.33333333334</v>
      </c>
      <c r="H215" s="71">
        <f t="shared" si="64"/>
        <v>32088.88888888889</v>
      </c>
      <c r="I215" s="71">
        <f t="shared" si="65"/>
        <v>19253.333333333332</v>
      </c>
      <c r="J215" s="71">
        <f t="shared" si="66"/>
        <v>6417.777777777777</v>
      </c>
      <c r="K215" s="71">
        <f t="shared" si="67"/>
        <v>1604.4444444444443</v>
      </c>
      <c r="L215" s="71">
        <f t="shared" si="68"/>
        <v>133.7037037037037</v>
      </c>
      <c r="M215" s="244">
        <f t="shared" si="69"/>
        <v>2506000</v>
      </c>
      <c r="N215" s="73">
        <f t="shared" si="70"/>
        <v>4009600</v>
      </c>
      <c r="O215" s="73">
        <f t="shared" si="71"/>
        <v>668266.6666666666</v>
      </c>
      <c r="P215" s="73">
        <f t="shared" si="72"/>
        <v>111377.77777777778</v>
      </c>
      <c r="Q215" s="73">
        <f t="shared" si="73"/>
        <v>66826.66666666667</v>
      </c>
      <c r="R215" s="73">
        <f t="shared" si="74"/>
        <v>22275.555555555555</v>
      </c>
      <c r="S215" s="73">
        <f t="shared" si="75"/>
        <v>5568.888888888889</v>
      </c>
      <c r="T215" s="73">
        <f t="shared" si="76"/>
        <v>464.0740740740741</v>
      </c>
    </row>
    <row r="216" spans="1:20" ht="15.75" thickBot="1">
      <c r="A216" s="488"/>
      <c r="B216" s="125" t="s">
        <v>31</v>
      </c>
      <c r="C216" s="250">
        <f>Electricity_DataTraffic!N216</f>
        <v>597</v>
      </c>
      <c r="D216" s="207">
        <f>E4</f>
        <v>1000</v>
      </c>
      <c r="E216" s="250">
        <f t="shared" si="77"/>
        <v>597000</v>
      </c>
      <c r="F216" s="71">
        <f t="shared" si="62"/>
        <v>955200</v>
      </c>
      <c r="G216" s="71">
        <f t="shared" si="63"/>
        <v>159200</v>
      </c>
      <c r="H216" s="71">
        <f t="shared" si="64"/>
        <v>26533.333333333332</v>
      </c>
      <c r="I216" s="71">
        <f t="shared" si="65"/>
        <v>15920</v>
      </c>
      <c r="J216" s="71">
        <f t="shared" si="66"/>
        <v>5306.666666666667</v>
      </c>
      <c r="K216" s="71">
        <f t="shared" si="67"/>
        <v>1326.6666666666667</v>
      </c>
      <c r="L216" s="71">
        <f t="shared" si="68"/>
        <v>110.55555555555556</v>
      </c>
      <c r="M216" s="244">
        <f t="shared" si="69"/>
        <v>3103000</v>
      </c>
      <c r="N216" s="73">
        <f t="shared" si="70"/>
        <v>4964800</v>
      </c>
      <c r="O216" s="73">
        <f t="shared" si="71"/>
        <v>827466.6666666666</v>
      </c>
      <c r="P216" s="73">
        <f t="shared" si="72"/>
        <v>137911.11111111112</v>
      </c>
      <c r="Q216" s="73">
        <f t="shared" si="73"/>
        <v>82746.66666666667</v>
      </c>
      <c r="R216" s="73">
        <f t="shared" si="74"/>
        <v>27582.222222222223</v>
      </c>
      <c r="S216" s="73">
        <f t="shared" si="75"/>
        <v>6895.555555555556</v>
      </c>
      <c r="T216" s="73">
        <f t="shared" si="76"/>
        <v>574.6296296296297</v>
      </c>
    </row>
    <row r="217" spans="1:20" s="365" customFormat="1" ht="15.75" customHeight="1" thickBot="1">
      <c r="A217" s="377" t="s">
        <v>166</v>
      </c>
      <c r="B217" s="378"/>
      <c r="C217" s="361"/>
      <c r="D217" s="361"/>
      <c r="E217" s="90"/>
      <c r="F217" s="71"/>
      <c r="G217" s="71"/>
      <c r="H217" s="71"/>
      <c r="I217" s="71"/>
      <c r="J217" s="71"/>
      <c r="K217" s="71"/>
      <c r="L217" s="71"/>
      <c r="M217" s="73"/>
      <c r="N217" s="73"/>
      <c r="O217" s="73"/>
      <c r="P217" s="73"/>
      <c r="Q217" s="73"/>
      <c r="R217" s="73"/>
      <c r="S217" s="73"/>
      <c r="T217" s="73"/>
    </row>
    <row r="218" spans="1:20" ht="55.5" customHeight="1" thickBot="1">
      <c r="A218" s="113" t="s">
        <v>331</v>
      </c>
      <c r="B218" s="267" t="s">
        <v>76</v>
      </c>
      <c r="C218" s="353">
        <f>Electricity_DataTraffic!N218</f>
        <v>597</v>
      </c>
      <c r="D218" s="279">
        <f>E4</f>
        <v>1000</v>
      </c>
      <c r="E218" s="353">
        <f>C218*D218</f>
        <v>597000</v>
      </c>
      <c r="F218" s="71">
        <f t="shared" si="62"/>
        <v>955200</v>
      </c>
      <c r="G218" s="71">
        <f t="shared" si="63"/>
        <v>159200</v>
      </c>
      <c r="H218" s="71">
        <f t="shared" si="64"/>
        <v>26533.333333333332</v>
      </c>
      <c r="I218" s="71">
        <f t="shared" si="65"/>
        <v>15920</v>
      </c>
      <c r="J218" s="71">
        <f t="shared" si="66"/>
        <v>5306.666666666667</v>
      </c>
      <c r="K218" s="71">
        <f t="shared" si="67"/>
        <v>1326.6666666666667</v>
      </c>
      <c r="L218" s="71">
        <f t="shared" si="68"/>
        <v>110.55555555555556</v>
      </c>
      <c r="M218" s="244">
        <f t="shared" si="69"/>
        <v>597000</v>
      </c>
      <c r="N218" s="73">
        <f t="shared" si="70"/>
        <v>955200</v>
      </c>
      <c r="O218" s="73">
        <f t="shared" si="71"/>
        <v>159200</v>
      </c>
      <c r="P218" s="73">
        <f t="shared" si="72"/>
        <v>26533.333333333332</v>
      </c>
      <c r="Q218" s="73">
        <f t="shared" si="73"/>
        <v>15920</v>
      </c>
      <c r="R218" s="73">
        <f t="shared" si="74"/>
        <v>5306.666666666667</v>
      </c>
      <c r="S218" s="73">
        <f t="shared" si="75"/>
        <v>1326.6666666666667</v>
      </c>
      <c r="T218" s="73">
        <f t="shared" si="76"/>
        <v>110.55555555555556</v>
      </c>
    </row>
    <row r="219" spans="1:20" ht="87" customHeight="1" thickBot="1">
      <c r="A219" s="259" t="s">
        <v>332</v>
      </c>
      <c r="B219" s="28" t="s">
        <v>77</v>
      </c>
      <c r="C219" s="345">
        <f>Electricity_DataTraffic!N219</f>
        <v>597</v>
      </c>
      <c r="D219" s="212">
        <f>E4</f>
        <v>1000</v>
      </c>
      <c r="E219" s="353">
        <f>C219*D219</f>
        <v>597000</v>
      </c>
      <c r="F219" s="71">
        <f t="shared" si="62"/>
        <v>955200</v>
      </c>
      <c r="G219" s="71">
        <f t="shared" si="63"/>
        <v>159200</v>
      </c>
      <c r="H219" s="71">
        <f t="shared" si="64"/>
        <v>26533.333333333332</v>
      </c>
      <c r="I219" s="71">
        <f t="shared" si="65"/>
        <v>15920</v>
      </c>
      <c r="J219" s="71">
        <f t="shared" si="66"/>
        <v>5306.666666666667</v>
      </c>
      <c r="K219" s="71">
        <f t="shared" si="67"/>
        <v>1326.6666666666667</v>
      </c>
      <c r="L219" s="71">
        <f t="shared" si="68"/>
        <v>110.55555555555556</v>
      </c>
      <c r="M219" s="244">
        <f t="shared" si="69"/>
        <v>1194000</v>
      </c>
      <c r="N219" s="73">
        <f t="shared" si="70"/>
        <v>1910400</v>
      </c>
      <c r="O219" s="73">
        <f t="shared" si="71"/>
        <v>318400</v>
      </c>
      <c r="P219" s="73">
        <f t="shared" si="72"/>
        <v>53066.666666666664</v>
      </c>
      <c r="Q219" s="73">
        <f t="shared" si="73"/>
        <v>31840</v>
      </c>
      <c r="R219" s="73">
        <f t="shared" si="74"/>
        <v>10613.333333333334</v>
      </c>
      <c r="S219" s="73">
        <f t="shared" si="75"/>
        <v>2653.3333333333335</v>
      </c>
      <c r="T219" s="73">
        <f t="shared" si="76"/>
        <v>221.11111111111111</v>
      </c>
    </row>
    <row r="220" spans="1:20" ht="42.75" thickBot="1">
      <c r="A220" s="113" t="s">
        <v>333</v>
      </c>
      <c r="B220" s="267" t="s">
        <v>78</v>
      </c>
      <c r="C220" s="353">
        <f>Electricity_DataTraffic!N220</f>
        <v>597</v>
      </c>
      <c r="D220" s="279">
        <f>E4</f>
        <v>1000</v>
      </c>
      <c r="E220" s="353">
        <f>C220*D220</f>
        <v>597000</v>
      </c>
      <c r="F220" s="71">
        <f t="shared" si="62"/>
        <v>955200</v>
      </c>
      <c r="G220" s="71">
        <f t="shared" si="63"/>
        <v>159200</v>
      </c>
      <c r="H220" s="71">
        <f t="shared" si="64"/>
        <v>26533.333333333332</v>
      </c>
      <c r="I220" s="71">
        <f t="shared" si="65"/>
        <v>15920</v>
      </c>
      <c r="J220" s="71">
        <f t="shared" si="66"/>
        <v>5306.666666666667</v>
      </c>
      <c r="K220" s="71">
        <f t="shared" si="67"/>
        <v>1326.6666666666667</v>
      </c>
      <c r="L220" s="71">
        <f t="shared" si="68"/>
        <v>110.55555555555556</v>
      </c>
      <c r="M220" s="244">
        <f t="shared" si="69"/>
        <v>1791000</v>
      </c>
      <c r="N220" s="73">
        <f t="shared" si="70"/>
        <v>2865600</v>
      </c>
      <c r="O220" s="73">
        <f t="shared" si="71"/>
        <v>477600</v>
      </c>
      <c r="P220" s="73">
        <f t="shared" si="72"/>
        <v>79600</v>
      </c>
      <c r="Q220" s="73">
        <f t="shared" si="73"/>
        <v>47760</v>
      </c>
      <c r="R220" s="73">
        <f t="shared" si="74"/>
        <v>15920</v>
      </c>
      <c r="S220" s="73">
        <f t="shared" si="75"/>
        <v>3980</v>
      </c>
      <c r="T220" s="73">
        <f t="shared" si="76"/>
        <v>331.6666666666667</v>
      </c>
    </row>
    <row r="221" spans="1:20" s="362" customFormat="1" ht="15.75" thickBot="1">
      <c r="A221" s="400" t="s">
        <v>36</v>
      </c>
      <c r="B221" s="401"/>
      <c r="C221" s="402"/>
      <c r="D221" s="402" t="s">
        <v>222</v>
      </c>
      <c r="E221" s="359"/>
      <c r="F221" s="407"/>
      <c r="G221" s="407"/>
      <c r="H221" s="407"/>
      <c r="I221" s="407"/>
      <c r="J221" s="407"/>
      <c r="K221" s="407"/>
      <c r="L221" s="407"/>
      <c r="M221" s="348"/>
      <c r="N221" s="348"/>
      <c r="O221" s="348"/>
      <c r="P221" s="348"/>
      <c r="Q221" s="348"/>
      <c r="R221" s="348"/>
      <c r="S221" s="348"/>
      <c r="T221" s="348"/>
    </row>
    <row r="222" spans="1:20" ht="15" customHeight="1" thickBot="1">
      <c r="A222" s="486" t="s">
        <v>334</v>
      </c>
      <c r="B222" s="130" t="s">
        <v>0</v>
      </c>
      <c r="C222" s="243">
        <f>Electricity_DataTraffic!N222</f>
        <v>597</v>
      </c>
      <c r="D222" s="202">
        <f>E4</f>
        <v>1000</v>
      </c>
      <c r="E222" s="243">
        <f aca="true" t="shared" si="78" ref="E222:E231">C222*D222</f>
        <v>597000</v>
      </c>
      <c r="F222" s="71">
        <f t="shared" si="62"/>
        <v>955200</v>
      </c>
      <c r="G222" s="71">
        <f t="shared" si="63"/>
        <v>159200</v>
      </c>
      <c r="H222" s="71">
        <f t="shared" si="64"/>
        <v>26533.333333333332</v>
      </c>
      <c r="I222" s="71">
        <f t="shared" si="65"/>
        <v>15920</v>
      </c>
      <c r="J222" s="71">
        <f t="shared" si="66"/>
        <v>5306.666666666667</v>
      </c>
      <c r="K222" s="71">
        <f t="shared" si="67"/>
        <v>1326.6666666666667</v>
      </c>
      <c r="L222" s="71">
        <f t="shared" si="68"/>
        <v>110.55555555555556</v>
      </c>
      <c r="M222" s="244">
        <f t="shared" si="69"/>
        <v>597000</v>
      </c>
      <c r="N222" s="73">
        <f t="shared" si="70"/>
        <v>955200</v>
      </c>
      <c r="O222" s="73">
        <f t="shared" si="71"/>
        <v>159200</v>
      </c>
      <c r="P222" s="73">
        <f t="shared" si="72"/>
        <v>26533.333333333332</v>
      </c>
      <c r="Q222" s="73">
        <f t="shared" si="73"/>
        <v>15920</v>
      </c>
      <c r="R222" s="73">
        <f t="shared" si="74"/>
        <v>5306.666666666667</v>
      </c>
      <c r="S222" s="73">
        <f t="shared" si="75"/>
        <v>1326.6666666666667</v>
      </c>
      <c r="T222" s="73">
        <f t="shared" si="76"/>
        <v>110.55555555555556</v>
      </c>
    </row>
    <row r="223" spans="1:20" ht="15.75" thickBot="1">
      <c r="A223" s="487"/>
      <c r="B223" s="124" t="s">
        <v>25</v>
      </c>
      <c r="C223" s="244">
        <f>Electricity_DataTraffic!N223</f>
        <v>590</v>
      </c>
      <c r="D223" s="204">
        <f>E4</f>
        <v>1000</v>
      </c>
      <c r="E223" s="244">
        <f t="shared" si="78"/>
        <v>590000</v>
      </c>
      <c r="F223" s="71">
        <f t="shared" si="62"/>
        <v>944000</v>
      </c>
      <c r="G223" s="71">
        <f t="shared" si="63"/>
        <v>157333.33333333334</v>
      </c>
      <c r="H223" s="71">
        <f t="shared" si="64"/>
        <v>26222.222222222223</v>
      </c>
      <c r="I223" s="71">
        <f t="shared" si="65"/>
        <v>15733.333333333334</v>
      </c>
      <c r="J223" s="71">
        <f t="shared" si="66"/>
        <v>5244.444444444444</v>
      </c>
      <c r="K223" s="71">
        <f t="shared" si="67"/>
        <v>1311.111111111111</v>
      </c>
      <c r="L223" s="71">
        <f t="shared" si="68"/>
        <v>109.25925925925925</v>
      </c>
      <c r="M223" s="244">
        <f t="shared" si="69"/>
        <v>1187000</v>
      </c>
      <c r="N223" s="73">
        <f t="shared" si="70"/>
        <v>1899200</v>
      </c>
      <c r="O223" s="73">
        <f t="shared" si="71"/>
        <v>316533.3333333333</v>
      </c>
      <c r="P223" s="73">
        <f t="shared" si="72"/>
        <v>52755.555555555555</v>
      </c>
      <c r="Q223" s="73">
        <f t="shared" si="73"/>
        <v>31653.333333333332</v>
      </c>
      <c r="R223" s="73">
        <f t="shared" si="74"/>
        <v>10551.111111111111</v>
      </c>
      <c r="S223" s="73">
        <f t="shared" si="75"/>
        <v>2637.777777777778</v>
      </c>
      <c r="T223" s="73">
        <f t="shared" si="76"/>
        <v>219.8148148148148</v>
      </c>
    </row>
    <row r="224" spans="1:20" ht="15.75" thickBot="1">
      <c r="A224" s="487"/>
      <c r="B224" s="124" t="s">
        <v>24</v>
      </c>
      <c r="C224" s="244">
        <f>Electricity_DataTraffic!N224</f>
        <v>597</v>
      </c>
      <c r="D224" s="204">
        <f>E4</f>
        <v>1000</v>
      </c>
      <c r="E224" s="244">
        <f t="shared" si="78"/>
        <v>597000</v>
      </c>
      <c r="F224" s="71">
        <f t="shared" si="62"/>
        <v>955200</v>
      </c>
      <c r="G224" s="71">
        <f t="shared" si="63"/>
        <v>159200</v>
      </c>
      <c r="H224" s="71">
        <f t="shared" si="64"/>
        <v>26533.333333333332</v>
      </c>
      <c r="I224" s="71">
        <f t="shared" si="65"/>
        <v>15920</v>
      </c>
      <c r="J224" s="71">
        <f t="shared" si="66"/>
        <v>5306.666666666667</v>
      </c>
      <c r="K224" s="71">
        <f t="shared" si="67"/>
        <v>1326.6666666666667</v>
      </c>
      <c r="L224" s="71">
        <f t="shared" si="68"/>
        <v>110.55555555555556</v>
      </c>
      <c r="M224" s="244">
        <f t="shared" si="69"/>
        <v>1784000</v>
      </c>
      <c r="N224" s="73">
        <f t="shared" si="70"/>
        <v>2854400</v>
      </c>
      <c r="O224" s="73">
        <f t="shared" si="71"/>
        <v>475733.3333333333</v>
      </c>
      <c r="P224" s="73">
        <f t="shared" si="72"/>
        <v>79288.88888888889</v>
      </c>
      <c r="Q224" s="73">
        <f t="shared" si="73"/>
        <v>47573.333333333336</v>
      </c>
      <c r="R224" s="73">
        <f t="shared" si="74"/>
        <v>15857.777777777777</v>
      </c>
      <c r="S224" s="73">
        <f t="shared" si="75"/>
        <v>3964.4444444444443</v>
      </c>
      <c r="T224" s="73">
        <f t="shared" si="76"/>
        <v>330.3703703703704</v>
      </c>
    </row>
    <row r="225" spans="1:20" ht="15.75" thickBot="1">
      <c r="A225" s="487"/>
      <c r="B225" s="124" t="s">
        <v>104</v>
      </c>
      <c r="C225" s="244">
        <f>Electricity_DataTraffic!N225</f>
        <v>722</v>
      </c>
      <c r="D225" s="204">
        <f>E4</f>
        <v>1000</v>
      </c>
      <c r="E225" s="244">
        <f t="shared" si="78"/>
        <v>722000</v>
      </c>
      <c r="F225" s="71">
        <f t="shared" si="62"/>
        <v>1155200</v>
      </c>
      <c r="G225" s="71">
        <f t="shared" si="63"/>
        <v>192533.33333333334</v>
      </c>
      <c r="H225" s="71">
        <f t="shared" si="64"/>
        <v>32088.88888888889</v>
      </c>
      <c r="I225" s="71">
        <f t="shared" si="65"/>
        <v>19253.333333333332</v>
      </c>
      <c r="J225" s="71">
        <f t="shared" si="66"/>
        <v>6417.777777777777</v>
      </c>
      <c r="K225" s="71">
        <f t="shared" si="67"/>
        <v>1604.4444444444443</v>
      </c>
      <c r="L225" s="71">
        <f t="shared" si="68"/>
        <v>133.7037037037037</v>
      </c>
      <c r="M225" s="244">
        <f t="shared" si="69"/>
        <v>2506000</v>
      </c>
      <c r="N225" s="73">
        <f t="shared" si="70"/>
        <v>4009600</v>
      </c>
      <c r="O225" s="73">
        <f t="shared" si="71"/>
        <v>668266.6666666666</v>
      </c>
      <c r="P225" s="73">
        <f t="shared" si="72"/>
        <v>111377.77777777778</v>
      </c>
      <c r="Q225" s="73">
        <f t="shared" si="73"/>
        <v>66826.66666666667</v>
      </c>
      <c r="R225" s="73">
        <f t="shared" si="74"/>
        <v>22275.555555555555</v>
      </c>
      <c r="S225" s="73">
        <f t="shared" si="75"/>
        <v>5568.888888888889</v>
      </c>
      <c r="T225" s="73">
        <f t="shared" si="76"/>
        <v>464.0740740740741</v>
      </c>
    </row>
    <row r="226" spans="1:20" ht="15.75" thickBot="1">
      <c r="A226" s="488"/>
      <c r="B226" s="125" t="s">
        <v>31</v>
      </c>
      <c r="C226" s="250">
        <f>Electricity_DataTraffic!N226</f>
        <v>597</v>
      </c>
      <c r="D226" s="207">
        <f>E4</f>
        <v>1000</v>
      </c>
      <c r="E226" s="250">
        <f t="shared" si="78"/>
        <v>597000</v>
      </c>
      <c r="F226" s="71">
        <f t="shared" si="62"/>
        <v>955200</v>
      </c>
      <c r="G226" s="71">
        <f t="shared" si="63"/>
        <v>159200</v>
      </c>
      <c r="H226" s="71">
        <f t="shared" si="64"/>
        <v>26533.333333333332</v>
      </c>
      <c r="I226" s="71">
        <f t="shared" si="65"/>
        <v>15920</v>
      </c>
      <c r="J226" s="71">
        <f t="shared" si="66"/>
        <v>5306.666666666667</v>
      </c>
      <c r="K226" s="71">
        <f t="shared" si="67"/>
        <v>1326.6666666666667</v>
      </c>
      <c r="L226" s="71">
        <f t="shared" si="68"/>
        <v>110.55555555555556</v>
      </c>
      <c r="M226" s="244">
        <f t="shared" si="69"/>
        <v>3103000</v>
      </c>
      <c r="N226" s="73">
        <f t="shared" si="70"/>
        <v>4964800</v>
      </c>
      <c r="O226" s="73">
        <f t="shared" si="71"/>
        <v>827466.6666666666</v>
      </c>
      <c r="P226" s="73">
        <f t="shared" si="72"/>
        <v>137911.11111111112</v>
      </c>
      <c r="Q226" s="73">
        <f t="shared" si="73"/>
        <v>82746.66666666667</v>
      </c>
      <c r="R226" s="73">
        <f t="shared" si="74"/>
        <v>27582.222222222223</v>
      </c>
      <c r="S226" s="73">
        <f t="shared" si="75"/>
        <v>6895.555555555556</v>
      </c>
      <c r="T226" s="73">
        <f t="shared" si="76"/>
        <v>574.6296296296297</v>
      </c>
    </row>
    <row r="227" spans="1:20" ht="15" customHeight="1" thickBot="1">
      <c r="A227" s="486" t="s">
        <v>335</v>
      </c>
      <c r="B227" s="130" t="s">
        <v>0</v>
      </c>
      <c r="C227" s="243">
        <f>Electricity_DataTraffic!N227</f>
        <v>597</v>
      </c>
      <c r="D227" s="202">
        <f>E4</f>
        <v>1000</v>
      </c>
      <c r="E227" s="243">
        <f t="shared" si="78"/>
        <v>597000</v>
      </c>
      <c r="F227" s="71">
        <f t="shared" si="62"/>
        <v>955200</v>
      </c>
      <c r="G227" s="71">
        <f t="shared" si="63"/>
        <v>159200</v>
      </c>
      <c r="H227" s="71">
        <f t="shared" si="64"/>
        <v>26533.333333333332</v>
      </c>
      <c r="I227" s="71">
        <f t="shared" si="65"/>
        <v>15920</v>
      </c>
      <c r="J227" s="71">
        <f t="shared" si="66"/>
        <v>5306.666666666667</v>
      </c>
      <c r="K227" s="71">
        <f t="shared" si="67"/>
        <v>1326.6666666666667</v>
      </c>
      <c r="L227" s="71">
        <f t="shared" si="68"/>
        <v>110.55555555555556</v>
      </c>
      <c r="M227" s="244">
        <f>E227</f>
        <v>597000</v>
      </c>
      <c r="N227" s="73">
        <f t="shared" si="70"/>
        <v>955200</v>
      </c>
      <c r="O227" s="73">
        <f t="shared" si="71"/>
        <v>159200</v>
      </c>
      <c r="P227" s="73">
        <f t="shared" si="72"/>
        <v>26533.333333333332</v>
      </c>
      <c r="Q227" s="73">
        <f t="shared" si="73"/>
        <v>15920</v>
      </c>
      <c r="R227" s="73">
        <f t="shared" si="74"/>
        <v>5306.666666666667</v>
      </c>
      <c r="S227" s="73">
        <f t="shared" si="75"/>
        <v>1326.6666666666667</v>
      </c>
      <c r="T227" s="73">
        <f t="shared" si="76"/>
        <v>110.55555555555556</v>
      </c>
    </row>
    <row r="228" spans="1:20" ht="15.75" thickBot="1">
      <c r="A228" s="487"/>
      <c r="B228" s="124" t="s">
        <v>25</v>
      </c>
      <c r="C228" s="244">
        <f>Electricity_DataTraffic!N228</f>
        <v>590</v>
      </c>
      <c r="D228" s="204">
        <f>E4</f>
        <v>1000</v>
      </c>
      <c r="E228" s="244">
        <f t="shared" si="78"/>
        <v>590000</v>
      </c>
      <c r="F228" s="71">
        <f t="shared" si="62"/>
        <v>944000</v>
      </c>
      <c r="G228" s="71">
        <f t="shared" si="63"/>
        <v>157333.33333333334</v>
      </c>
      <c r="H228" s="71">
        <f t="shared" si="64"/>
        <v>26222.222222222223</v>
      </c>
      <c r="I228" s="71">
        <f t="shared" si="65"/>
        <v>15733.333333333334</v>
      </c>
      <c r="J228" s="71">
        <f t="shared" si="66"/>
        <v>5244.444444444444</v>
      </c>
      <c r="K228" s="71">
        <f t="shared" si="67"/>
        <v>1311.111111111111</v>
      </c>
      <c r="L228" s="71">
        <f t="shared" si="68"/>
        <v>109.25925925925925</v>
      </c>
      <c r="M228" s="244">
        <f t="shared" si="69"/>
        <v>1187000</v>
      </c>
      <c r="N228" s="73">
        <f t="shared" si="70"/>
        <v>1899200</v>
      </c>
      <c r="O228" s="73">
        <f t="shared" si="71"/>
        <v>316533.3333333333</v>
      </c>
      <c r="P228" s="73">
        <f t="shared" si="72"/>
        <v>52755.555555555555</v>
      </c>
      <c r="Q228" s="73">
        <f t="shared" si="73"/>
        <v>31653.333333333332</v>
      </c>
      <c r="R228" s="73">
        <f t="shared" si="74"/>
        <v>10551.111111111111</v>
      </c>
      <c r="S228" s="73">
        <f t="shared" si="75"/>
        <v>2637.777777777778</v>
      </c>
      <c r="T228" s="73">
        <f t="shared" si="76"/>
        <v>219.8148148148148</v>
      </c>
    </row>
    <row r="229" spans="1:20" ht="15.75" thickBot="1">
      <c r="A229" s="487"/>
      <c r="B229" s="124" t="s">
        <v>24</v>
      </c>
      <c r="C229" s="244">
        <f>Electricity_DataTraffic!N229</f>
        <v>597</v>
      </c>
      <c r="D229" s="204">
        <f>E4</f>
        <v>1000</v>
      </c>
      <c r="E229" s="244">
        <f t="shared" si="78"/>
        <v>597000</v>
      </c>
      <c r="F229" s="71">
        <f t="shared" si="62"/>
        <v>955200</v>
      </c>
      <c r="G229" s="71">
        <f t="shared" si="63"/>
        <v>159200</v>
      </c>
      <c r="H229" s="71">
        <f t="shared" si="64"/>
        <v>26533.333333333332</v>
      </c>
      <c r="I229" s="71">
        <f t="shared" si="65"/>
        <v>15920</v>
      </c>
      <c r="J229" s="71">
        <f t="shared" si="66"/>
        <v>5306.666666666667</v>
      </c>
      <c r="K229" s="71">
        <f t="shared" si="67"/>
        <v>1326.6666666666667</v>
      </c>
      <c r="L229" s="71">
        <f t="shared" si="68"/>
        <v>110.55555555555556</v>
      </c>
      <c r="M229" s="244">
        <f t="shared" si="69"/>
        <v>1784000</v>
      </c>
      <c r="N229" s="73">
        <f t="shared" si="70"/>
        <v>2854400</v>
      </c>
      <c r="O229" s="73">
        <f t="shared" si="71"/>
        <v>475733.3333333333</v>
      </c>
      <c r="P229" s="73">
        <f t="shared" si="72"/>
        <v>79288.88888888889</v>
      </c>
      <c r="Q229" s="73">
        <f t="shared" si="73"/>
        <v>47573.333333333336</v>
      </c>
      <c r="R229" s="73">
        <f t="shared" si="74"/>
        <v>15857.777777777777</v>
      </c>
      <c r="S229" s="73">
        <f t="shared" si="75"/>
        <v>3964.4444444444443</v>
      </c>
      <c r="T229" s="73">
        <f t="shared" si="76"/>
        <v>330.3703703703704</v>
      </c>
    </row>
    <row r="230" spans="1:20" ht="15.75" thickBot="1">
      <c r="A230" s="487"/>
      <c r="B230" s="124" t="s">
        <v>104</v>
      </c>
      <c r="C230" s="244">
        <f>Electricity_DataTraffic!N230</f>
        <v>722</v>
      </c>
      <c r="D230" s="204">
        <f>E4</f>
        <v>1000</v>
      </c>
      <c r="E230" s="244">
        <f t="shared" si="78"/>
        <v>722000</v>
      </c>
      <c r="F230" s="71">
        <f t="shared" si="62"/>
        <v>1155200</v>
      </c>
      <c r="G230" s="71">
        <f t="shared" si="63"/>
        <v>192533.33333333334</v>
      </c>
      <c r="H230" s="71">
        <f t="shared" si="64"/>
        <v>32088.88888888889</v>
      </c>
      <c r="I230" s="71">
        <f t="shared" si="65"/>
        <v>19253.333333333332</v>
      </c>
      <c r="J230" s="71">
        <f t="shared" si="66"/>
        <v>6417.777777777777</v>
      </c>
      <c r="K230" s="71">
        <f t="shared" si="67"/>
        <v>1604.4444444444443</v>
      </c>
      <c r="L230" s="71">
        <f t="shared" si="68"/>
        <v>133.7037037037037</v>
      </c>
      <c r="M230" s="244">
        <f t="shared" si="69"/>
        <v>2506000</v>
      </c>
      <c r="N230" s="73">
        <f t="shared" si="70"/>
        <v>4009600</v>
      </c>
      <c r="O230" s="73">
        <f t="shared" si="71"/>
        <v>668266.6666666666</v>
      </c>
      <c r="P230" s="73">
        <f t="shared" si="72"/>
        <v>111377.77777777778</v>
      </c>
      <c r="Q230" s="73">
        <f t="shared" si="73"/>
        <v>66826.66666666667</v>
      </c>
      <c r="R230" s="73">
        <f t="shared" si="74"/>
        <v>22275.555555555555</v>
      </c>
      <c r="S230" s="73">
        <f t="shared" si="75"/>
        <v>5568.888888888889</v>
      </c>
      <c r="T230" s="73">
        <f t="shared" si="76"/>
        <v>464.0740740740741</v>
      </c>
    </row>
    <row r="231" spans="1:20" ht="15.75" thickBot="1">
      <c r="A231" s="488"/>
      <c r="B231" s="125" t="s">
        <v>31</v>
      </c>
      <c r="C231" s="250">
        <f>Electricity_DataTraffic!N231</f>
        <v>597</v>
      </c>
      <c r="D231" s="207">
        <f>E4</f>
        <v>1000</v>
      </c>
      <c r="E231" s="250">
        <f t="shared" si="78"/>
        <v>597000</v>
      </c>
      <c r="F231" s="71">
        <f t="shared" si="62"/>
        <v>955200</v>
      </c>
      <c r="G231" s="71">
        <f t="shared" si="63"/>
        <v>159200</v>
      </c>
      <c r="H231" s="71">
        <f t="shared" si="64"/>
        <v>26533.333333333332</v>
      </c>
      <c r="I231" s="71">
        <f t="shared" si="65"/>
        <v>15920</v>
      </c>
      <c r="J231" s="71">
        <f t="shared" si="66"/>
        <v>5306.666666666667</v>
      </c>
      <c r="K231" s="71">
        <f t="shared" si="67"/>
        <v>1326.6666666666667</v>
      </c>
      <c r="L231" s="71">
        <f t="shared" si="68"/>
        <v>110.55555555555556</v>
      </c>
      <c r="M231" s="244">
        <f t="shared" si="69"/>
        <v>3103000</v>
      </c>
      <c r="N231" s="73">
        <f t="shared" si="70"/>
        <v>4964800</v>
      </c>
      <c r="O231" s="73">
        <f t="shared" si="71"/>
        <v>827466.6666666666</v>
      </c>
      <c r="P231" s="73">
        <f t="shared" si="72"/>
        <v>137911.11111111112</v>
      </c>
      <c r="Q231" s="73">
        <f t="shared" si="73"/>
        <v>82746.66666666667</v>
      </c>
      <c r="R231" s="73">
        <f t="shared" si="74"/>
        <v>27582.222222222223</v>
      </c>
      <c r="S231" s="73">
        <f t="shared" si="75"/>
        <v>6895.555555555556</v>
      </c>
      <c r="T231" s="73">
        <f t="shared" si="76"/>
        <v>574.6296296296297</v>
      </c>
    </row>
    <row r="232" spans="1:20" s="366" customFormat="1" ht="15.75" customHeight="1" thickBot="1">
      <c r="A232" s="386" t="s">
        <v>167</v>
      </c>
      <c r="B232" s="387"/>
      <c r="C232" s="360"/>
      <c r="D232" s="360"/>
      <c r="E232" s="253"/>
      <c r="F232" s="243"/>
      <c r="G232" s="243"/>
      <c r="H232" s="243"/>
      <c r="I232" s="243"/>
      <c r="J232" s="243"/>
      <c r="K232" s="243"/>
      <c r="L232" s="243"/>
      <c r="M232" s="244"/>
      <c r="N232" s="244"/>
      <c r="O232" s="244"/>
      <c r="P232" s="244"/>
      <c r="Q232" s="244"/>
      <c r="R232" s="244"/>
      <c r="S232" s="244"/>
      <c r="T232" s="244"/>
    </row>
    <row r="233" spans="1:20" s="366" customFormat="1" ht="15.75" customHeight="1" thickBot="1">
      <c r="A233" s="413" t="s">
        <v>168</v>
      </c>
      <c r="B233" s="414"/>
      <c r="C233" s="415"/>
      <c r="D233" s="436"/>
      <c r="E233" s="251"/>
      <c r="F233" s="243"/>
      <c r="G233" s="243"/>
      <c r="H233" s="243"/>
      <c r="I233" s="243"/>
      <c r="J233" s="243"/>
      <c r="K233" s="243"/>
      <c r="L233" s="243"/>
      <c r="M233" s="244"/>
      <c r="N233" s="244"/>
      <c r="O233" s="244"/>
      <c r="P233" s="244"/>
      <c r="Q233" s="244"/>
      <c r="R233" s="244"/>
      <c r="S233" s="244"/>
      <c r="T233" s="244"/>
    </row>
    <row r="234" spans="1:20" ht="21.75" thickBot="1">
      <c r="A234" s="487" t="s">
        <v>339</v>
      </c>
      <c r="B234" s="122" t="s">
        <v>336</v>
      </c>
      <c r="C234" s="253">
        <f>Electricity_DataTraffic!N234</f>
        <v>597</v>
      </c>
      <c r="D234" s="225">
        <f>E4</f>
        <v>1000</v>
      </c>
      <c r="E234" s="243">
        <f aca="true" t="shared" si="79" ref="E234:E239">C234*D234</f>
        <v>597000</v>
      </c>
      <c r="F234" s="71">
        <f t="shared" si="62"/>
        <v>955200</v>
      </c>
      <c r="G234" s="71">
        <f t="shared" si="63"/>
        <v>159200</v>
      </c>
      <c r="H234" s="71">
        <f t="shared" si="64"/>
        <v>26533.333333333332</v>
      </c>
      <c r="I234" s="71">
        <f t="shared" si="65"/>
        <v>15920</v>
      </c>
      <c r="J234" s="71">
        <f t="shared" si="66"/>
        <v>5306.666666666667</v>
      </c>
      <c r="K234" s="71">
        <f t="shared" si="67"/>
        <v>1326.6666666666667</v>
      </c>
      <c r="L234" s="71">
        <f t="shared" si="68"/>
        <v>110.55555555555556</v>
      </c>
      <c r="M234" s="244">
        <f t="shared" si="69"/>
        <v>597000</v>
      </c>
      <c r="N234" s="73">
        <f t="shared" si="70"/>
        <v>955200</v>
      </c>
      <c r="O234" s="73">
        <f t="shared" si="71"/>
        <v>159200</v>
      </c>
      <c r="P234" s="73">
        <f t="shared" si="72"/>
        <v>26533.333333333332</v>
      </c>
      <c r="Q234" s="73">
        <f t="shared" si="73"/>
        <v>15920</v>
      </c>
      <c r="R234" s="73">
        <f t="shared" si="74"/>
        <v>5306.666666666667</v>
      </c>
      <c r="S234" s="73">
        <f t="shared" si="75"/>
        <v>1326.6666666666667</v>
      </c>
      <c r="T234" s="73">
        <f t="shared" si="76"/>
        <v>110.55555555555556</v>
      </c>
    </row>
    <row r="235" spans="1:20" ht="15.75" thickBot="1">
      <c r="A235" s="488"/>
      <c r="B235" s="131" t="s">
        <v>321</v>
      </c>
      <c r="C235" s="251">
        <f>Electricity_DataTraffic!N235</f>
        <v>597</v>
      </c>
      <c r="D235" s="205">
        <f>E4</f>
        <v>1000</v>
      </c>
      <c r="E235" s="250">
        <f t="shared" si="79"/>
        <v>597000</v>
      </c>
      <c r="F235" s="71">
        <f t="shared" si="62"/>
        <v>955200</v>
      </c>
      <c r="G235" s="71">
        <f t="shared" si="63"/>
        <v>159200</v>
      </c>
      <c r="H235" s="71">
        <f t="shared" si="64"/>
        <v>26533.333333333332</v>
      </c>
      <c r="I235" s="71">
        <f t="shared" si="65"/>
        <v>15920</v>
      </c>
      <c r="J235" s="71">
        <f t="shared" si="66"/>
        <v>5306.666666666667</v>
      </c>
      <c r="K235" s="71">
        <f t="shared" si="67"/>
        <v>1326.6666666666667</v>
      </c>
      <c r="L235" s="71">
        <f t="shared" si="68"/>
        <v>110.55555555555556</v>
      </c>
      <c r="M235" s="244">
        <f t="shared" si="69"/>
        <v>1194000</v>
      </c>
      <c r="N235" s="73">
        <f t="shared" si="70"/>
        <v>1910400</v>
      </c>
      <c r="O235" s="73">
        <f t="shared" si="71"/>
        <v>318400</v>
      </c>
      <c r="P235" s="73">
        <f t="shared" si="72"/>
        <v>53066.666666666664</v>
      </c>
      <c r="Q235" s="73">
        <f t="shared" si="73"/>
        <v>31840</v>
      </c>
      <c r="R235" s="73">
        <f t="shared" si="74"/>
        <v>10613.333333333334</v>
      </c>
      <c r="S235" s="73">
        <f t="shared" si="75"/>
        <v>2653.3333333333335</v>
      </c>
      <c r="T235" s="73">
        <f t="shared" si="76"/>
        <v>221.11111111111111</v>
      </c>
    </row>
    <row r="236" spans="1:20" ht="21.75" thickBot="1">
      <c r="A236" s="486" t="s">
        <v>340</v>
      </c>
      <c r="B236" s="132" t="s">
        <v>337</v>
      </c>
      <c r="C236" s="243">
        <f>Electricity_DataTraffic!N236</f>
        <v>597</v>
      </c>
      <c r="D236" s="202">
        <f>E4</f>
        <v>1000</v>
      </c>
      <c r="E236" s="243">
        <f t="shared" si="79"/>
        <v>597000</v>
      </c>
      <c r="F236" s="71">
        <f t="shared" si="62"/>
        <v>955200</v>
      </c>
      <c r="G236" s="71">
        <f t="shared" si="63"/>
        <v>159200</v>
      </c>
      <c r="H236" s="71">
        <f t="shared" si="64"/>
        <v>26533.333333333332</v>
      </c>
      <c r="I236" s="71">
        <f t="shared" si="65"/>
        <v>15920</v>
      </c>
      <c r="J236" s="71">
        <f t="shared" si="66"/>
        <v>5306.666666666667</v>
      </c>
      <c r="K236" s="71">
        <f t="shared" si="67"/>
        <v>1326.6666666666667</v>
      </c>
      <c r="L236" s="71">
        <f t="shared" si="68"/>
        <v>110.55555555555556</v>
      </c>
      <c r="M236" s="244">
        <f>E236</f>
        <v>597000</v>
      </c>
      <c r="N236" s="73">
        <f t="shared" si="70"/>
        <v>955200</v>
      </c>
      <c r="O236" s="73">
        <f t="shared" si="71"/>
        <v>159200</v>
      </c>
      <c r="P236" s="73">
        <f t="shared" si="72"/>
        <v>26533.333333333332</v>
      </c>
      <c r="Q236" s="73">
        <f t="shared" si="73"/>
        <v>15920</v>
      </c>
      <c r="R236" s="73">
        <f t="shared" si="74"/>
        <v>5306.666666666667</v>
      </c>
      <c r="S236" s="73">
        <f t="shared" si="75"/>
        <v>1326.6666666666667</v>
      </c>
      <c r="T236" s="73">
        <f t="shared" si="76"/>
        <v>110.55555555555556</v>
      </c>
    </row>
    <row r="237" spans="1:20" ht="15.75" thickBot="1">
      <c r="A237" s="488"/>
      <c r="B237" s="125" t="s">
        <v>321</v>
      </c>
      <c r="C237" s="250">
        <f>Electricity_DataTraffic!N237</f>
        <v>597</v>
      </c>
      <c r="D237" s="207">
        <f>E4</f>
        <v>1000</v>
      </c>
      <c r="E237" s="250">
        <f t="shared" si="79"/>
        <v>597000</v>
      </c>
      <c r="F237" s="71">
        <f t="shared" si="62"/>
        <v>955200</v>
      </c>
      <c r="G237" s="71">
        <f t="shared" si="63"/>
        <v>159200</v>
      </c>
      <c r="H237" s="71">
        <f t="shared" si="64"/>
        <v>26533.333333333332</v>
      </c>
      <c r="I237" s="71">
        <f t="shared" si="65"/>
        <v>15920</v>
      </c>
      <c r="J237" s="71">
        <f t="shared" si="66"/>
        <v>5306.666666666667</v>
      </c>
      <c r="K237" s="71">
        <f t="shared" si="67"/>
        <v>1326.6666666666667</v>
      </c>
      <c r="L237" s="71">
        <f t="shared" si="68"/>
        <v>110.55555555555556</v>
      </c>
      <c r="M237" s="244">
        <f t="shared" si="69"/>
        <v>1194000</v>
      </c>
      <c r="N237" s="73">
        <f t="shared" si="70"/>
        <v>1910400</v>
      </c>
      <c r="O237" s="73">
        <f t="shared" si="71"/>
        <v>318400</v>
      </c>
      <c r="P237" s="73">
        <f t="shared" si="72"/>
        <v>53066.666666666664</v>
      </c>
      <c r="Q237" s="73">
        <f t="shared" si="73"/>
        <v>31840</v>
      </c>
      <c r="R237" s="73">
        <f t="shared" si="74"/>
        <v>10613.333333333334</v>
      </c>
      <c r="S237" s="73">
        <f t="shared" si="75"/>
        <v>2653.3333333333335</v>
      </c>
      <c r="T237" s="73">
        <f t="shared" si="76"/>
        <v>221.11111111111111</v>
      </c>
    </row>
    <row r="238" spans="1:20" ht="21.75" thickBot="1">
      <c r="A238" s="495" t="s">
        <v>341</v>
      </c>
      <c r="B238" s="283" t="s">
        <v>338</v>
      </c>
      <c r="C238" s="253">
        <f>Electricity_DataTraffic!N238</f>
        <v>597</v>
      </c>
      <c r="D238" s="225">
        <f>E4</f>
        <v>1000</v>
      </c>
      <c r="E238" s="243">
        <f t="shared" si="79"/>
        <v>597000</v>
      </c>
      <c r="F238" s="71">
        <f t="shared" si="62"/>
        <v>955200</v>
      </c>
      <c r="G238" s="71">
        <f t="shared" si="63"/>
        <v>159200</v>
      </c>
      <c r="H238" s="71">
        <f t="shared" si="64"/>
        <v>26533.333333333332</v>
      </c>
      <c r="I238" s="71">
        <f t="shared" si="65"/>
        <v>15920</v>
      </c>
      <c r="J238" s="71">
        <f t="shared" si="66"/>
        <v>5306.666666666667</v>
      </c>
      <c r="K238" s="71">
        <f t="shared" si="67"/>
        <v>1326.6666666666667</v>
      </c>
      <c r="L238" s="71">
        <f t="shared" si="68"/>
        <v>110.55555555555556</v>
      </c>
      <c r="M238" s="244">
        <f>E238</f>
        <v>597000</v>
      </c>
      <c r="N238" s="73">
        <f t="shared" si="70"/>
        <v>955200</v>
      </c>
      <c r="O238" s="73">
        <f t="shared" si="71"/>
        <v>159200</v>
      </c>
      <c r="P238" s="73">
        <f t="shared" si="72"/>
        <v>26533.333333333332</v>
      </c>
      <c r="Q238" s="73">
        <f t="shared" si="73"/>
        <v>15920</v>
      </c>
      <c r="R238" s="73">
        <f t="shared" si="74"/>
        <v>5306.666666666667</v>
      </c>
      <c r="S238" s="73">
        <f t="shared" si="75"/>
        <v>1326.6666666666667</v>
      </c>
      <c r="T238" s="73">
        <f t="shared" si="76"/>
        <v>110.55555555555556</v>
      </c>
    </row>
    <row r="239" spans="1:20" ht="15.75" thickBot="1">
      <c r="A239" s="555"/>
      <c r="B239" s="241" t="s">
        <v>321</v>
      </c>
      <c r="C239" s="251">
        <f>Electricity_DataTraffic!N239</f>
        <v>597</v>
      </c>
      <c r="D239" s="205">
        <f>E4</f>
        <v>1000</v>
      </c>
      <c r="E239" s="250">
        <f t="shared" si="79"/>
        <v>597000</v>
      </c>
      <c r="F239" s="71">
        <f t="shared" si="62"/>
        <v>955200</v>
      </c>
      <c r="G239" s="71">
        <f t="shared" si="63"/>
        <v>159200</v>
      </c>
      <c r="H239" s="71">
        <f t="shared" si="64"/>
        <v>26533.333333333332</v>
      </c>
      <c r="I239" s="71">
        <f t="shared" si="65"/>
        <v>15920</v>
      </c>
      <c r="J239" s="71">
        <f t="shared" si="66"/>
        <v>5306.666666666667</v>
      </c>
      <c r="K239" s="71">
        <f t="shared" si="67"/>
        <v>1326.6666666666667</v>
      </c>
      <c r="L239" s="71">
        <f t="shared" si="68"/>
        <v>110.55555555555556</v>
      </c>
      <c r="M239" s="244">
        <f t="shared" si="69"/>
        <v>1194000</v>
      </c>
      <c r="N239" s="73">
        <f t="shared" si="70"/>
        <v>1910400</v>
      </c>
      <c r="O239" s="73">
        <f t="shared" si="71"/>
        <v>318400</v>
      </c>
      <c r="P239" s="73">
        <f t="shared" si="72"/>
        <v>53066.666666666664</v>
      </c>
      <c r="Q239" s="73">
        <f t="shared" si="73"/>
        <v>31840</v>
      </c>
      <c r="R239" s="73">
        <f t="shared" si="74"/>
        <v>10613.333333333334</v>
      </c>
      <c r="S239" s="73">
        <f t="shared" si="75"/>
        <v>2653.3333333333335</v>
      </c>
      <c r="T239" s="73">
        <f t="shared" si="76"/>
        <v>221.11111111111111</v>
      </c>
    </row>
    <row r="240" spans="1:20" s="349" customFormat="1" ht="15.75" thickBot="1">
      <c r="A240" s="346" t="s">
        <v>36</v>
      </c>
      <c r="B240" s="347"/>
      <c r="C240" s="388"/>
      <c r="D240" s="359"/>
      <c r="E240" s="359"/>
      <c r="F240" s="407"/>
      <c r="G240" s="407"/>
      <c r="H240" s="407"/>
      <c r="I240" s="407"/>
      <c r="J240" s="407"/>
      <c r="K240" s="407"/>
      <c r="L240" s="407"/>
      <c r="M240" s="348"/>
      <c r="N240" s="348"/>
      <c r="O240" s="348"/>
      <c r="P240" s="348"/>
      <c r="Q240" s="348"/>
      <c r="R240" s="348"/>
      <c r="S240" s="348"/>
      <c r="T240" s="348"/>
    </row>
    <row r="241" spans="1:20" ht="15" customHeight="1" thickBot="1">
      <c r="A241" s="487" t="s">
        <v>342</v>
      </c>
      <c r="B241" s="127" t="s">
        <v>0</v>
      </c>
      <c r="C241" s="253">
        <f>Electricity_DataTraffic!N241</f>
        <v>597</v>
      </c>
      <c r="D241" s="225">
        <f>E4</f>
        <v>1000</v>
      </c>
      <c r="E241" s="243">
        <f aca="true" t="shared" si="80" ref="E241:E247">C241*D241</f>
        <v>597000</v>
      </c>
      <c r="F241" s="71">
        <f t="shared" si="62"/>
        <v>955200</v>
      </c>
      <c r="G241" s="71">
        <f t="shared" si="63"/>
        <v>159200</v>
      </c>
      <c r="H241" s="71">
        <f t="shared" si="64"/>
        <v>26533.333333333332</v>
      </c>
      <c r="I241" s="71">
        <f t="shared" si="65"/>
        <v>15920</v>
      </c>
      <c r="J241" s="71">
        <f t="shared" si="66"/>
        <v>5306.666666666667</v>
      </c>
      <c r="K241" s="71">
        <f t="shared" si="67"/>
        <v>1326.6666666666667</v>
      </c>
      <c r="L241" s="71">
        <f t="shared" si="68"/>
        <v>110.55555555555556</v>
      </c>
      <c r="M241" s="244">
        <f t="shared" si="69"/>
        <v>597000</v>
      </c>
      <c r="N241" s="73">
        <f t="shared" si="70"/>
        <v>955200</v>
      </c>
      <c r="O241" s="73">
        <f t="shared" si="71"/>
        <v>159200</v>
      </c>
      <c r="P241" s="73">
        <f t="shared" si="72"/>
        <v>26533.333333333332</v>
      </c>
      <c r="Q241" s="73">
        <f t="shared" si="73"/>
        <v>15920</v>
      </c>
      <c r="R241" s="73">
        <f t="shared" si="74"/>
        <v>5306.666666666667</v>
      </c>
      <c r="S241" s="73">
        <f t="shared" si="75"/>
        <v>1326.6666666666667</v>
      </c>
      <c r="T241" s="73">
        <f t="shared" si="76"/>
        <v>110.55555555555556</v>
      </c>
    </row>
    <row r="242" spans="1:20" ht="15.75" thickBot="1">
      <c r="A242" s="488"/>
      <c r="B242" s="125" t="s">
        <v>25</v>
      </c>
      <c r="C242" s="251">
        <f>Electricity_DataTraffic!N242</f>
        <v>590</v>
      </c>
      <c r="D242" s="205">
        <f>E4</f>
        <v>1000</v>
      </c>
      <c r="E242" s="250">
        <f t="shared" si="80"/>
        <v>590000</v>
      </c>
      <c r="F242" s="71">
        <f t="shared" si="62"/>
        <v>944000</v>
      </c>
      <c r="G242" s="71">
        <f t="shared" si="63"/>
        <v>157333.33333333334</v>
      </c>
      <c r="H242" s="71">
        <f t="shared" si="64"/>
        <v>26222.222222222223</v>
      </c>
      <c r="I242" s="71">
        <f t="shared" si="65"/>
        <v>15733.333333333334</v>
      </c>
      <c r="J242" s="71">
        <f t="shared" si="66"/>
        <v>5244.444444444444</v>
      </c>
      <c r="K242" s="71">
        <f t="shared" si="67"/>
        <v>1311.111111111111</v>
      </c>
      <c r="L242" s="71">
        <f t="shared" si="68"/>
        <v>109.25925925925925</v>
      </c>
      <c r="M242" s="244">
        <f t="shared" si="69"/>
        <v>1187000</v>
      </c>
      <c r="N242" s="73">
        <f t="shared" si="70"/>
        <v>1899200</v>
      </c>
      <c r="O242" s="73">
        <f t="shared" si="71"/>
        <v>316533.3333333333</v>
      </c>
      <c r="P242" s="73">
        <f t="shared" si="72"/>
        <v>52755.555555555555</v>
      </c>
      <c r="Q242" s="73">
        <f t="shared" si="73"/>
        <v>31653.333333333332</v>
      </c>
      <c r="R242" s="73">
        <f t="shared" si="74"/>
        <v>10551.111111111111</v>
      </c>
      <c r="S242" s="73">
        <f t="shared" si="75"/>
        <v>2637.777777777778</v>
      </c>
      <c r="T242" s="73">
        <f t="shared" si="76"/>
        <v>219.8148148148148</v>
      </c>
    </row>
    <row r="243" spans="1:20" ht="15" customHeight="1" thickBot="1">
      <c r="A243" s="486" t="s">
        <v>310</v>
      </c>
      <c r="B243" s="130" t="s">
        <v>0</v>
      </c>
      <c r="C243" s="243">
        <f>Electricity_DataTraffic!N243</f>
        <v>597</v>
      </c>
      <c r="D243" s="202">
        <f>E4</f>
        <v>1000</v>
      </c>
      <c r="E243" s="243">
        <f t="shared" si="80"/>
        <v>597000</v>
      </c>
      <c r="F243" s="71">
        <f t="shared" si="62"/>
        <v>955200</v>
      </c>
      <c r="G243" s="71">
        <f t="shared" si="63"/>
        <v>159200</v>
      </c>
      <c r="H243" s="71">
        <f t="shared" si="64"/>
        <v>26533.333333333332</v>
      </c>
      <c r="I243" s="71">
        <f t="shared" si="65"/>
        <v>15920</v>
      </c>
      <c r="J243" s="71">
        <f t="shared" si="66"/>
        <v>5306.666666666667</v>
      </c>
      <c r="K243" s="71">
        <f t="shared" si="67"/>
        <v>1326.6666666666667</v>
      </c>
      <c r="L243" s="71">
        <f t="shared" si="68"/>
        <v>110.55555555555556</v>
      </c>
      <c r="M243" s="244">
        <f>E243</f>
        <v>597000</v>
      </c>
      <c r="N243" s="73">
        <f t="shared" si="70"/>
        <v>955200</v>
      </c>
      <c r="O243" s="73">
        <f t="shared" si="71"/>
        <v>159200</v>
      </c>
      <c r="P243" s="73">
        <f t="shared" si="72"/>
        <v>26533.333333333332</v>
      </c>
      <c r="Q243" s="73">
        <f t="shared" si="73"/>
        <v>15920</v>
      </c>
      <c r="R243" s="73">
        <f t="shared" si="74"/>
        <v>5306.666666666667</v>
      </c>
      <c r="S243" s="73">
        <f t="shared" si="75"/>
        <v>1326.6666666666667</v>
      </c>
      <c r="T243" s="73">
        <f t="shared" si="76"/>
        <v>110.55555555555556</v>
      </c>
    </row>
    <row r="244" spans="1:20" ht="15.75" thickBot="1">
      <c r="A244" s="487"/>
      <c r="B244" s="124" t="s">
        <v>25</v>
      </c>
      <c r="C244" s="244">
        <f>Electricity_DataTraffic!N244</f>
        <v>590</v>
      </c>
      <c r="D244" s="204">
        <f>E4</f>
        <v>1000</v>
      </c>
      <c r="E244" s="244">
        <f t="shared" si="80"/>
        <v>590000</v>
      </c>
      <c r="F244" s="71">
        <f t="shared" si="62"/>
        <v>944000</v>
      </c>
      <c r="G244" s="71">
        <f t="shared" si="63"/>
        <v>157333.33333333334</v>
      </c>
      <c r="H244" s="71">
        <f t="shared" si="64"/>
        <v>26222.222222222223</v>
      </c>
      <c r="I244" s="71">
        <f t="shared" si="65"/>
        <v>15733.333333333334</v>
      </c>
      <c r="J244" s="71">
        <f t="shared" si="66"/>
        <v>5244.444444444444</v>
      </c>
      <c r="K244" s="71">
        <f t="shared" si="67"/>
        <v>1311.111111111111</v>
      </c>
      <c r="L244" s="71">
        <f t="shared" si="68"/>
        <v>109.25925925925925</v>
      </c>
      <c r="M244" s="244">
        <f t="shared" si="69"/>
        <v>1187000</v>
      </c>
      <c r="N244" s="73">
        <f t="shared" si="70"/>
        <v>1899200</v>
      </c>
      <c r="O244" s="73">
        <f t="shared" si="71"/>
        <v>316533.3333333333</v>
      </c>
      <c r="P244" s="73">
        <f t="shared" si="72"/>
        <v>52755.555555555555</v>
      </c>
      <c r="Q244" s="73">
        <f t="shared" si="73"/>
        <v>31653.333333333332</v>
      </c>
      <c r="R244" s="73">
        <f t="shared" si="74"/>
        <v>10551.111111111111</v>
      </c>
      <c r="S244" s="73">
        <f t="shared" si="75"/>
        <v>2637.777777777778</v>
      </c>
      <c r="T244" s="73">
        <f t="shared" si="76"/>
        <v>219.8148148148148</v>
      </c>
    </row>
    <row r="245" spans="1:20" ht="15.75" thickBot="1">
      <c r="A245" s="487"/>
      <c r="B245" s="124" t="s">
        <v>24</v>
      </c>
      <c r="C245" s="244">
        <f>Electricity_DataTraffic!N245</f>
        <v>597</v>
      </c>
      <c r="D245" s="204">
        <f>E4</f>
        <v>1000</v>
      </c>
      <c r="E245" s="244">
        <f t="shared" si="80"/>
        <v>597000</v>
      </c>
      <c r="F245" s="71">
        <f t="shared" si="62"/>
        <v>955200</v>
      </c>
      <c r="G245" s="71">
        <f t="shared" si="63"/>
        <v>159200</v>
      </c>
      <c r="H245" s="71">
        <f t="shared" si="64"/>
        <v>26533.333333333332</v>
      </c>
      <c r="I245" s="71">
        <f t="shared" si="65"/>
        <v>15920</v>
      </c>
      <c r="J245" s="71">
        <f t="shared" si="66"/>
        <v>5306.666666666667</v>
      </c>
      <c r="K245" s="71">
        <f t="shared" si="67"/>
        <v>1326.6666666666667</v>
      </c>
      <c r="L245" s="71">
        <f t="shared" si="68"/>
        <v>110.55555555555556</v>
      </c>
      <c r="M245" s="244">
        <f t="shared" si="69"/>
        <v>1784000</v>
      </c>
      <c r="N245" s="73">
        <f t="shared" si="70"/>
        <v>2854400</v>
      </c>
      <c r="O245" s="73">
        <f t="shared" si="71"/>
        <v>475733.3333333333</v>
      </c>
      <c r="P245" s="73">
        <f t="shared" si="72"/>
        <v>79288.88888888889</v>
      </c>
      <c r="Q245" s="73">
        <f t="shared" si="73"/>
        <v>47573.333333333336</v>
      </c>
      <c r="R245" s="73">
        <f t="shared" si="74"/>
        <v>15857.777777777777</v>
      </c>
      <c r="S245" s="73">
        <f t="shared" si="75"/>
        <v>3964.4444444444443</v>
      </c>
      <c r="T245" s="73">
        <f t="shared" si="76"/>
        <v>330.3703703703704</v>
      </c>
    </row>
    <row r="246" spans="1:20" ht="15.75" thickBot="1">
      <c r="A246" s="487"/>
      <c r="B246" s="124" t="s">
        <v>104</v>
      </c>
      <c r="C246" s="244">
        <f>Electricity_DataTraffic!N246</f>
        <v>722</v>
      </c>
      <c r="D246" s="204">
        <f>E4</f>
        <v>1000</v>
      </c>
      <c r="E246" s="244">
        <f t="shared" si="80"/>
        <v>722000</v>
      </c>
      <c r="F246" s="71">
        <f t="shared" si="62"/>
        <v>1155200</v>
      </c>
      <c r="G246" s="71">
        <f t="shared" si="63"/>
        <v>192533.33333333334</v>
      </c>
      <c r="H246" s="71">
        <f t="shared" si="64"/>
        <v>32088.88888888889</v>
      </c>
      <c r="I246" s="71">
        <f t="shared" si="65"/>
        <v>19253.333333333332</v>
      </c>
      <c r="J246" s="71">
        <f t="shared" si="66"/>
        <v>6417.777777777777</v>
      </c>
      <c r="K246" s="71">
        <f t="shared" si="67"/>
        <v>1604.4444444444443</v>
      </c>
      <c r="L246" s="71">
        <f t="shared" si="68"/>
        <v>133.7037037037037</v>
      </c>
      <c r="M246" s="244">
        <f t="shared" si="69"/>
        <v>2506000</v>
      </c>
      <c r="N246" s="73">
        <f t="shared" si="70"/>
        <v>4009600</v>
      </c>
      <c r="O246" s="73">
        <f t="shared" si="71"/>
        <v>668266.6666666666</v>
      </c>
      <c r="P246" s="73">
        <f t="shared" si="72"/>
        <v>111377.77777777778</v>
      </c>
      <c r="Q246" s="73">
        <f t="shared" si="73"/>
        <v>66826.66666666667</v>
      </c>
      <c r="R246" s="73">
        <f t="shared" si="74"/>
        <v>22275.555555555555</v>
      </c>
      <c r="S246" s="73">
        <f t="shared" si="75"/>
        <v>5568.888888888889</v>
      </c>
      <c r="T246" s="73">
        <f t="shared" si="76"/>
        <v>464.0740740740741</v>
      </c>
    </row>
    <row r="247" spans="1:20" ht="15.75" thickBot="1">
      <c r="A247" s="488"/>
      <c r="B247" s="125" t="s">
        <v>31</v>
      </c>
      <c r="C247" s="250">
        <f>Electricity_DataTraffic!N247</f>
        <v>597</v>
      </c>
      <c r="D247" s="207">
        <f>E4</f>
        <v>1000</v>
      </c>
      <c r="E247" s="250">
        <f t="shared" si="80"/>
        <v>597000</v>
      </c>
      <c r="F247" s="71">
        <f t="shared" si="62"/>
        <v>955200</v>
      </c>
      <c r="G247" s="71">
        <f t="shared" si="63"/>
        <v>159200</v>
      </c>
      <c r="H247" s="71">
        <f t="shared" si="64"/>
        <v>26533.333333333332</v>
      </c>
      <c r="I247" s="71">
        <f t="shared" si="65"/>
        <v>15920</v>
      </c>
      <c r="J247" s="71">
        <f t="shared" si="66"/>
        <v>5306.666666666667</v>
      </c>
      <c r="K247" s="71">
        <f t="shared" si="67"/>
        <v>1326.6666666666667</v>
      </c>
      <c r="L247" s="71">
        <f t="shared" si="68"/>
        <v>110.55555555555556</v>
      </c>
      <c r="M247" s="244">
        <f t="shared" si="69"/>
        <v>3103000</v>
      </c>
      <c r="N247" s="73">
        <f t="shared" si="70"/>
        <v>4964800</v>
      </c>
      <c r="O247" s="73">
        <f t="shared" si="71"/>
        <v>827466.6666666666</v>
      </c>
      <c r="P247" s="73">
        <f t="shared" si="72"/>
        <v>137911.11111111112</v>
      </c>
      <c r="Q247" s="73">
        <f t="shared" si="73"/>
        <v>82746.66666666667</v>
      </c>
      <c r="R247" s="73">
        <f t="shared" si="74"/>
        <v>27582.222222222223</v>
      </c>
      <c r="S247" s="73">
        <f t="shared" si="75"/>
        <v>6895.555555555556</v>
      </c>
      <c r="T247" s="73">
        <f t="shared" si="76"/>
        <v>574.6296296296297</v>
      </c>
    </row>
    <row r="248" spans="1:20" ht="45">
      <c r="A248" s="101" t="s">
        <v>120</v>
      </c>
      <c r="B248" s="102"/>
      <c r="C248" s="108">
        <f>Electricity_DataTraffic!O248</f>
        <v>332980</v>
      </c>
      <c r="D248" s="412"/>
      <c r="E248" s="412" t="e">
        <f>SUM(E6:E15)+SUM(E37:E38)+SUM(E46:E47)+E55+E57+E59+E68+SUM(E78:E86)+#REF!+E93+SUM(E95:E97)+SUM(E106:E108)+SUM(E125:E129)+E139+E152+E165+E166+SUM(E183:E185)+SUM(E201:E203)+SUM(E218:E220)+SUM(E234:E239)</f>
        <v>#REF!</v>
      </c>
      <c r="F248" s="108">
        <f>C248*8/$F$4</f>
        <v>532768</v>
      </c>
      <c r="G248" s="108">
        <f>C248*8/$G$4</f>
        <v>88794.66666666667</v>
      </c>
      <c r="H248" s="108">
        <f>C248*8/$H$4</f>
        <v>14799.111111111111</v>
      </c>
      <c r="I248" s="108">
        <f>C248*8/$I$4</f>
        <v>8879.466666666667</v>
      </c>
      <c r="J248" s="108">
        <f>C248*8/$J$4</f>
        <v>2959.822222222222</v>
      </c>
      <c r="K248" s="108">
        <f>C248*8/$K$4</f>
        <v>739.9555555555555</v>
      </c>
      <c r="L248" s="108">
        <f>C248*8/$L$4</f>
        <v>61.662962962962965</v>
      </c>
      <c r="M248" s="108"/>
      <c r="N248" s="108">
        <f>M248*8/$N$4</f>
        <v>0</v>
      </c>
      <c r="O248" s="108">
        <f>M248*8/$O$4</f>
        <v>0</v>
      </c>
      <c r="P248" s="108">
        <f>M248*8/$P$4</f>
        <v>0</v>
      </c>
      <c r="Q248" s="108">
        <f>M248*8/$Q$4</f>
        <v>0</v>
      </c>
      <c r="R248" s="108">
        <f>M248*8/$R$4</f>
        <v>0</v>
      </c>
      <c r="S248" s="108">
        <f>M248*8/$S$4</f>
        <v>0</v>
      </c>
      <c r="T248" s="108">
        <f>M248*8/$T$4</f>
        <v>0</v>
      </c>
    </row>
    <row r="249" spans="1:20" ht="45.75" thickBot="1">
      <c r="A249" s="103" t="s">
        <v>121</v>
      </c>
      <c r="B249" s="104"/>
      <c r="C249" s="109">
        <f>Electricity_DataTraffic!O249</f>
        <v>419342</v>
      </c>
      <c r="D249" s="109"/>
      <c r="E249" s="109">
        <f>SUM(E6:E247)</f>
        <v>419342000</v>
      </c>
      <c r="F249" s="109">
        <f>C249*8/$F$4</f>
        <v>670947.2</v>
      </c>
      <c r="G249" s="109">
        <f>C249*8/$G$4</f>
        <v>111824.53333333334</v>
      </c>
      <c r="H249" s="109">
        <f>C249*8/$H$4</f>
        <v>18637.422222222223</v>
      </c>
      <c r="I249" s="109">
        <f>C249*8/$I$4</f>
        <v>11182.453333333333</v>
      </c>
      <c r="J249" s="109">
        <f>C249*8/$J$4</f>
        <v>3727.4844444444443</v>
      </c>
      <c r="K249" s="109">
        <f>C249*8/$K$4</f>
        <v>931.8711111111111</v>
      </c>
      <c r="L249" s="109">
        <f>F249*8/$L$4</f>
        <v>124.24948148148147</v>
      </c>
      <c r="M249" s="109"/>
      <c r="N249" s="109">
        <f>M249*8/$N$4</f>
        <v>0</v>
      </c>
      <c r="O249" s="109">
        <f>M249*8/$O$4</f>
        <v>0</v>
      </c>
      <c r="P249" s="109">
        <f>M249*8/$P$4</f>
        <v>0</v>
      </c>
      <c r="Q249" s="109">
        <f>M249*8/$Q$4</f>
        <v>0</v>
      </c>
      <c r="R249" s="109">
        <f>M249*8/$R$4</f>
        <v>0</v>
      </c>
      <c r="S249" s="109">
        <f>M249*8/$S$4</f>
        <v>0</v>
      </c>
      <c r="T249" s="109">
        <f>M249*8/$T$4</f>
        <v>0</v>
      </c>
    </row>
  </sheetData>
  <sheetProtection/>
  <mergeCells count="50">
    <mergeCell ref="A243:A247"/>
    <mergeCell ref="A222:A226"/>
    <mergeCell ref="A227:A231"/>
    <mergeCell ref="A234:A235"/>
    <mergeCell ref="A236:A237"/>
    <mergeCell ref="A238:A239"/>
    <mergeCell ref="A241:A242"/>
    <mergeCell ref="A212:A216"/>
    <mergeCell ref="A146:A150"/>
    <mergeCell ref="A154:A158"/>
    <mergeCell ref="A159:A163"/>
    <mergeCell ref="A168:A169"/>
    <mergeCell ref="A170:A176"/>
    <mergeCell ref="A177:A181"/>
    <mergeCell ref="A187:A191"/>
    <mergeCell ref="A192:A193"/>
    <mergeCell ref="A194:A198"/>
    <mergeCell ref="A117:A118"/>
    <mergeCell ref="A119:A123"/>
    <mergeCell ref="A210:A211"/>
    <mergeCell ref="A205:A209"/>
    <mergeCell ref="A128:A129"/>
    <mergeCell ref="A131:A132"/>
    <mergeCell ref="A133:A137"/>
    <mergeCell ref="A141:A145"/>
    <mergeCell ref="A124:B124"/>
    <mergeCell ref="A125:A127"/>
    <mergeCell ref="A70:A74"/>
    <mergeCell ref="A78:A80"/>
    <mergeCell ref="A81:A82"/>
    <mergeCell ref="A83:A84"/>
    <mergeCell ref="A75:C75"/>
    <mergeCell ref="A99:A103"/>
    <mergeCell ref="A105:B105"/>
    <mergeCell ref="A110:A111"/>
    <mergeCell ref="A112:A116"/>
    <mergeCell ref="A85:A86"/>
    <mergeCell ref="A89:A90"/>
    <mergeCell ref="A19:A25"/>
    <mergeCell ref="A26:A30"/>
    <mergeCell ref="A31:A35"/>
    <mergeCell ref="A40:A44"/>
    <mergeCell ref="A49:A53"/>
    <mergeCell ref="A61:A65"/>
    <mergeCell ref="A6:A13"/>
    <mergeCell ref="A17:A18"/>
    <mergeCell ref="A2:C2"/>
    <mergeCell ref="F2:K2"/>
    <mergeCell ref="N2:T2"/>
    <mergeCell ref="A4:B4"/>
  </mergeCells>
  <printOptions/>
  <pageMargins left="0.7" right="0.7" top="0.75" bottom="0.75" header="0.3" footer="0.3"/>
  <pageSetup fitToHeight="3" fitToWidth="1" horizontalDpi="600" verticalDpi="600" orientation="portrait"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1:L69"/>
  <sheetViews>
    <sheetView showGridLines="0" view="pageBreakPreview" zoomScale="90" zoomScaleSheetLayoutView="90" workbookViewId="0" topLeftCell="A1">
      <pane ySplit="4" topLeftCell="A5" activePane="bottomLeft" state="frozen"/>
      <selection pane="topLeft" activeCell="A1" sqref="A1"/>
      <selection pane="bottomLeft" activeCell="F4" sqref="F4"/>
    </sheetView>
  </sheetViews>
  <sheetFormatPr defaultColWidth="9.140625" defaultRowHeight="15"/>
  <cols>
    <col min="1" max="1" width="16.421875" style="1" customWidth="1"/>
    <col min="2" max="2" width="15.7109375" style="133" customWidth="1"/>
    <col min="3" max="3" width="13.28125" style="0" customWidth="1"/>
    <col min="4" max="4" width="6.57421875" style="0" customWidth="1"/>
    <col min="5" max="7" width="13.28125" style="0" customWidth="1"/>
    <col min="8" max="8" width="13.8515625" style="0" customWidth="1"/>
    <col min="9" max="9" width="10.00390625" style="0" customWidth="1"/>
    <col min="10" max="10" width="10.28125" style="0" customWidth="1"/>
    <col min="11" max="11" width="11.57421875" style="0" customWidth="1"/>
    <col min="12" max="12" width="12.7109375" style="0" customWidth="1"/>
  </cols>
  <sheetData>
    <row r="1" ht="15.75" customHeight="1" thickBot="1">
      <c r="B1" s="182"/>
    </row>
    <row r="2" spans="1:12" ht="26.25" customHeight="1" thickBot="1">
      <c r="A2" s="547" t="s">
        <v>236</v>
      </c>
      <c r="B2" s="548"/>
      <c r="C2" s="549"/>
      <c r="D2" s="238"/>
      <c r="E2" s="238"/>
      <c r="F2" s="556" t="s">
        <v>220</v>
      </c>
      <c r="G2" s="546"/>
      <c r="H2" s="546"/>
      <c r="I2" s="145"/>
      <c r="J2" s="556" t="s">
        <v>221</v>
      </c>
      <c r="K2" s="546"/>
      <c r="L2" s="557"/>
    </row>
    <row r="3" spans="1:12" ht="46.5" customHeight="1" thickBot="1">
      <c r="A3" s="100"/>
      <c r="B3" s="129" t="s">
        <v>16</v>
      </c>
      <c r="C3" s="4" t="s">
        <v>100</v>
      </c>
      <c r="D3" s="4"/>
      <c r="E3" s="12" t="s">
        <v>368</v>
      </c>
      <c r="F3" s="10" t="s">
        <v>226</v>
      </c>
      <c r="G3" s="4" t="s">
        <v>258</v>
      </c>
      <c r="H3" s="10" t="s">
        <v>256</v>
      </c>
      <c r="I3" s="10" t="s">
        <v>96</v>
      </c>
      <c r="J3" s="10" t="s">
        <v>226</v>
      </c>
      <c r="K3" s="4" t="s">
        <v>258</v>
      </c>
      <c r="L3" s="10" t="s">
        <v>263</v>
      </c>
    </row>
    <row r="4" spans="1:12" ht="24.75" customHeight="1" thickBot="1">
      <c r="A4" s="503"/>
      <c r="B4" s="504"/>
      <c r="C4" s="14">
        <f>DataSIzeAssumptions!B72</f>
        <v>500</v>
      </c>
      <c r="D4" s="435"/>
      <c r="E4" s="434">
        <v>1000</v>
      </c>
      <c r="F4" s="234">
        <v>5</v>
      </c>
      <c r="G4" s="234">
        <f>15*60</f>
        <v>900</v>
      </c>
      <c r="H4" s="235">
        <f>1*60*60</f>
        <v>3600</v>
      </c>
      <c r="I4" s="178"/>
      <c r="J4" s="234">
        <f>F4</f>
        <v>5</v>
      </c>
      <c r="K4" s="234">
        <f>G4</f>
        <v>900</v>
      </c>
      <c r="L4" s="235">
        <f>H4</f>
        <v>3600</v>
      </c>
    </row>
    <row r="5" spans="1:12" ht="12.75" customHeight="1" thickBot="1">
      <c r="A5" s="505" t="s">
        <v>126</v>
      </c>
      <c r="B5" s="506"/>
      <c r="C5" s="506"/>
      <c r="D5" s="506"/>
      <c r="E5" s="506"/>
      <c r="F5" s="506"/>
      <c r="G5" s="506"/>
      <c r="H5" s="506"/>
      <c r="I5" s="506"/>
      <c r="J5" s="506"/>
      <c r="K5" s="506"/>
      <c r="L5" s="526"/>
    </row>
    <row r="6" spans="1:12" ht="25.5" customHeight="1">
      <c r="A6" s="486" t="s">
        <v>345</v>
      </c>
      <c r="B6" s="122" t="s">
        <v>123</v>
      </c>
      <c r="C6" s="149">
        <f>Gas_DataTraffic!N6</f>
        <v>175772</v>
      </c>
      <c r="D6" s="202">
        <f>E4</f>
        <v>1000</v>
      </c>
      <c r="E6" s="149">
        <f>C6*D6</f>
        <v>175772000</v>
      </c>
      <c r="F6" s="71">
        <f>E6*8/$F$4</f>
        <v>281235200</v>
      </c>
      <c r="G6" s="71">
        <f>E6*8/$G$4</f>
        <v>1562417.7777777778</v>
      </c>
      <c r="H6" s="71">
        <f>E6*8/$H$4</f>
        <v>390604.44444444444</v>
      </c>
      <c r="I6" s="149">
        <f>E6</f>
        <v>175772000</v>
      </c>
      <c r="J6" s="71">
        <f>I6*8/$F$4</f>
        <v>281235200</v>
      </c>
      <c r="K6" s="71">
        <f>I6*8/$G$4</f>
        <v>1562417.7777777778</v>
      </c>
      <c r="L6" s="71">
        <f>I6*8/$H$4</f>
        <v>390604.44444444444</v>
      </c>
    </row>
    <row r="7" spans="1:12" ht="28.5" customHeight="1" thickBot="1">
      <c r="A7" s="487"/>
      <c r="B7" s="122"/>
      <c r="C7" s="152">
        <f>Gas_DataTraffic!N7</f>
        <v>175772</v>
      </c>
      <c r="D7" s="204">
        <f>E4</f>
        <v>1000</v>
      </c>
      <c r="E7" s="152">
        <f>C7*D7</f>
        <v>175772000</v>
      </c>
      <c r="F7" s="73">
        <f>E7*8/$F$4</f>
        <v>281235200</v>
      </c>
      <c r="G7" s="73">
        <f>E7*8/$G$4</f>
        <v>1562417.7777777778</v>
      </c>
      <c r="H7" s="73">
        <f>E7*8/$H$4</f>
        <v>390604.44444444444</v>
      </c>
      <c r="I7" s="150">
        <f>E7+I6</f>
        <v>351544000</v>
      </c>
      <c r="J7" s="73">
        <f>I7*8/$F$4</f>
        <v>562470400</v>
      </c>
      <c r="K7" s="73">
        <f>I7*8/$G$4</f>
        <v>3124835.5555555555</v>
      </c>
      <c r="L7" s="73">
        <f>I7*8/$H$4</f>
        <v>781208.8888888889</v>
      </c>
    </row>
    <row r="8" spans="1:12" ht="60.75" customHeight="1" thickBot="1">
      <c r="A8" s="293" t="s">
        <v>346</v>
      </c>
      <c r="B8" s="123" t="s">
        <v>124</v>
      </c>
      <c r="C8" s="153">
        <f>Gas_DataTraffic!N8</f>
        <v>1302</v>
      </c>
      <c r="D8" s="207">
        <f>E4</f>
        <v>1000</v>
      </c>
      <c r="E8" s="153">
        <f>C8*D8</f>
        <v>1302000</v>
      </c>
      <c r="F8" s="75">
        <f>E8*8/$F$4</f>
        <v>2083200</v>
      </c>
      <c r="G8" s="75">
        <f>E8*8/$G$4</f>
        <v>11573.333333333334</v>
      </c>
      <c r="H8" s="75">
        <f>E8*8/$H$4</f>
        <v>2893.3333333333335</v>
      </c>
      <c r="I8" s="151">
        <f>E8+I7</f>
        <v>352846000</v>
      </c>
      <c r="J8" s="75">
        <f>I8*8/$F$4</f>
        <v>564553600</v>
      </c>
      <c r="K8" s="75">
        <f>I8*8/$G$4</f>
        <v>3136408.888888889</v>
      </c>
      <c r="L8" s="75">
        <f>I8*8/$H$4</f>
        <v>784102.2222222222</v>
      </c>
    </row>
    <row r="9" spans="1:12" ht="12.75" customHeight="1" thickBot="1">
      <c r="A9" s="491" t="s">
        <v>36</v>
      </c>
      <c r="B9" s="492"/>
      <c r="C9" s="492"/>
      <c r="D9" s="492"/>
      <c r="E9" s="492"/>
      <c r="F9" s="492"/>
      <c r="G9" s="492"/>
      <c r="H9" s="492"/>
      <c r="I9" s="492"/>
      <c r="J9" s="492"/>
      <c r="K9" s="492"/>
      <c r="L9" s="518"/>
    </row>
    <row r="10" spans="1:12" ht="15" customHeight="1">
      <c r="A10" s="486" t="s">
        <v>347</v>
      </c>
      <c r="B10" s="130" t="s">
        <v>0</v>
      </c>
      <c r="C10" s="154">
        <f>Gas_DataTraffic!N10</f>
        <v>597</v>
      </c>
      <c r="D10" s="438">
        <f>E4</f>
        <v>1000</v>
      </c>
      <c r="E10" s="154">
        <f aca="true" t="shared" si="0" ref="E10:E21">C10*D10</f>
        <v>597000</v>
      </c>
      <c r="F10" s="71">
        <f aca="true" t="shared" si="1" ref="F10:F21">E10*8/$F$4</f>
        <v>955200</v>
      </c>
      <c r="G10" s="71">
        <f aca="true" t="shared" si="2" ref="G10:G21">E10*8/$G$4</f>
        <v>5306.666666666667</v>
      </c>
      <c r="H10" s="77">
        <f aca="true" t="shared" si="3" ref="H10:H21">E10*8/$H$4</f>
        <v>1326.6666666666667</v>
      </c>
      <c r="I10" s="149">
        <f>E10</f>
        <v>597000</v>
      </c>
      <c r="J10" s="71">
        <f>I10*8/$F$4</f>
        <v>955200</v>
      </c>
      <c r="K10" s="71">
        <f>I10*8/$G$4</f>
        <v>5306.666666666667</v>
      </c>
      <c r="L10" s="77">
        <f>I10*8/$H$4</f>
        <v>1326.6666666666667</v>
      </c>
    </row>
    <row r="11" spans="1:12" ht="15">
      <c r="A11" s="487"/>
      <c r="B11" s="124" t="s">
        <v>25</v>
      </c>
      <c r="C11" s="155">
        <f>Gas_DataTraffic!N11</f>
        <v>590</v>
      </c>
      <c r="D11" s="439">
        <f>E4</f>
        <v>1000</v>
      </c>
      <c r="E11" s="155">
        <f t="shared" si="0"/>
        <v>590000</v>
      </c>
      <c r="F11" s="73">
        <f t="shared" si="1"/>
        <v>944000</v>
      </c>
      <c r="G11" s="73">
        <f t="shared" si="2"/>
        <v>5244.444444444444</v>
      </c>
      <c r="H11" s="79">
        <f t="shared" si="3"/>
        <v>1311.111111111111</v>
      </c>
      <c r="I11" s="152">
        <f>E11+I10</f>
        <v>1187000</v>
      </c>
      <c r="J11" s="73">
        <f aca="true" t="shared" si="4" ref="J11:J21">I11*8/$F$4</f>
        <v>1899200</v>
      </c>
      <c r="K11" s="73">
        <f aca="true" t="shared" si="5" ref="K11:K21">I11*8/$G$4</f>
        <v>10551.111111111111</v>
      </c>
      <c r="L11" s="79">
        <f aca="true" t="shared" si="6" ref="L11:L21">I11*8/$H$4</f>
        <v>2637.777777777778</v>
      </c>
    </row>
    <row r="12" spans="1:12" ht="15">
      <c r="A12" s="487"/>
      <c r="B12" s="124" t="s">
        <v>24</v>
      </c>
      <c r="C12" s="155">
        <f>Gas_DataTraffic!N12</f>
        <v>597</v>
      </c>
      <c r="D12" s="439">
        <f>E4</f>
        <v>1000</v>
      </c>
      <c r="E12" s="155">
        <f t="shared" si="0"/>
        <v>597000</v>
      </c>
      <c r="F12" s="73">
        <f t="shared" si="1"/>
        <v>955200</v>
      </c>
      <c r="G12" s="73">
        <f t="shared" si="2"/>
        <v>5306.666666666667</v>
      </c>
      <c r="H12" s="79">
        <f t="shared" si="3"/>
        <v>1326.6666666666667</v>
      </c>
      <c r="I12" s="152">
        <f>E12+I11</f>
        <v>1784000</v>
      </c>
      <c r="J12" s="73">
        <f t="shared" si="4"/>
        <v>2854400</v>
      </c>
      <c r="K12" s="73">
        <f t="shared" si="5"/>
        <v>15857.777777777777</v>
      </c>
      <c r="L12" s="79">
        <f t="shared" si="6"/>
        <v>3964.4444444444443</v>
      </c>
    </row>
    <row r="13" spans="1:12" ht="15">
      <c r="A13" s="487"/>
      <c r="B13" s="124" t="s">
        <v>104</v>
      </c>
      <c r="C13" s="155">
        <f>Gas_DataTraffic!N13</f>
        <v>722</v>
      </c>
      <c r="D13" s="439">
        <f>E4</f>
        <v>1000</v>
      </c>
      <c r="E13" s="155">
        <f t="shared" si="0"/>
        <v>722000</v>
      </c>
      <c r="F13" s="73">
        <f t="shared" si="1"/>
        <v>1155200</v>
      </c>
      <c r="G13" s="73">
        <f t="shared" si="2"/>
        <v>6417.777777777777</v>
      </c>
      <c r="H13" s="79">
        <f t="shared" si="3"/>
        <v>1604.4444444444443</v>
      </c>
      <c r="I13" s="152">
        <f>E13+I12</f>
        <v>2506000</v>
      </c>
      <c r="J13" s="73">
        <f t="shared" si="4"/>
        <v>4009600</v>
      </c>
      <c r="K13" s="73">
        <f t="shared" si="5"/>
        <v>22275.555555555555</v>
      </c>
      <c r="L13" s="79">
        <f t="shared" si="6"/>
        <v>5568.888888888889</v>
      </c>
    </row>
    <row r="14" spans="1:12" ht="21.75" thickBot="1">
      <c r="A14" s="488"/>
      <c r="B14" s="125" t="s">
        <v>31</v>
      </c>
      <c r="C14" s="156">
        <f>Gas_DataTraffic!N14</f>
        <v>597</v>
      </c>
      <c r="D14" s="440">
        <f>E4</f>
        <v>1000</v>
      </c>
      <c r="E14" s="156">
        <f t="shared" si="0"/>
        <v>597000</v>
      </c>
      <c r="F14" s="75">
        <f t="shared" si="1"/>
        <v>955200</v>
      </c>
      <c r="G14" s="75">
        <f t="shared" si="2"/>
        <v>5306.666666666667</v>
      </c>
      <c r="H14" s="85">
        <f t="shared" si="3"/>
        <v>1326.6666666666667</v>
      </c>
      <c r="I14" s="157">
        <f>E14+I13</f>
        <v>3103000</v>
      </c>
      <c r="J14" s="75">
        <f t="shared" si="4"/>
        <v>4964800</v>
      </c>
      <c r="K14" s="75">
        <f t="shared" si="5"/>
        <v>27582.222222222223</v>
      </c>
      <c r="L14" s="85">
        <f t="shared" si="6"/>
        <v>6895.555555555556</v>
      </c>
    </row>
    <row r="15" spans="1:12" ht="15" customHeight="1">
      <c r="A15" s="486" t="s">
        <v>348</v>
      </c>
      <c r="B15" s="130" t="s">
        <v>0</v>
      </c>
      <c r="C15" s="154">
        <f>Gas_DataTraffic!N15</f>
        <v>597</v>
      </c>
      <c r="D15" s="438">
        <f>E4</f>
        <v>1000</v>
      </c>
      <c r="E15" s="154">
        <f t="shared" si="0"/>
        <v>597000</v>
      </c>
      <c r="F15" s="71">
        <f t="shared" si="1"/>
        <v>955200</v>
      </c>
      <c r="G15" s="71">
        <f t="shared" si="2"/>
        <v>5306.666666666667</v>
      </c>
      <c r="H15" s="77">
        <f t="shared" si="3"/>
        <v>1326.6666666666667</v>
      </c>
      <c r="I15" s="149">
        <f>E15</f>
        <v>597000</v>
      </c>
      <c r="J15" s="71">
        <f t="shared" si="4"/>
        <v>955200</v>
      </c>
      <c r="K15" s="71">
        <f t="shared" si="5"/>
        <v>5306.666666666667</v>
      </c>
      <c r="L15" s="77">
        <f t="shared" si="6"/>
        <v>1326.6666666666667</v>
      </c>
    </row>
    <row r="16" spans="1:12" ht="15">
      <c r="A16" s="487"/>
      <c r="B16" s="124" t="s">
        <v>25</v>
      </c>
      <c r="C16" s="155">
        <f>Gas_DataTraffic!N16</f>
        <v>590</v>
      </c>
      <c r="D16" s="439">
        <f>E4</f>
        <v>1000</v>
      </c>
      <c r="E16" s="155">
        <f t="shared" si="0"/>
        <v>590000</v>
      </c>
      <c r="F16" s="73">
        <f t="shared" si="1"/>
        <v>944000</v>
      </c>
      <c r="G16" s="73">
        <f t="shared" si="2"/>
        <v>5244.444444444444</v>
      </c>
      <c r="H16" s="79">
        <f t="shared" si="3"/>
        <v>1311.111111111111</v>
      </c>
      <c r="I16" s="152">
        <f aca="true" t="shared" si="7" ref="I16:I21">E16+I15</f>
        <v>1187000</v>
      </c>
      <c r="J16" s="73">
        <f t="shared" si="4"/>
        <v>1899200</v>
      </c>
      <c r="K16" s="73">
        <f t="shared" si="5"/>
        <v>10551.111111111111</v>
      </c>
      <c r="L16" s="79">
        <f t="shared" si="6"/>
        <v>2637.777777777778</v>
      </c>
    </row>
    <row r="17" spans="1:12" ht="15">
      <c r="A17" s="487"/>
      <c r="B17" s="124" t="s">
        <v>24</v>
      </c>
      <c r="C17" s="155">
        <f>Gas_DataTraffic!N17</f>
        <v>597</v>
      </c>
      <c r="D17" s="439">
        <f>E4</f>
        <v>1000</v>
      </c>
      <c r="E17" s="155">
        <f t="shared" si="0"/>
        <v>597000</v>
      </c>
      <c r="F17" s="73">
        <f t="shared" si="1"/>
        <v>955200</v>
      </c>
      <c r="G17" s="73">
        <f t="shared" si="2"/>
        <v>5306.666666666667</v>
      </c>
      <c r="H17" s="79">
        <f t="shared" si="3"/>
        <v>1326.6666666666667</v>
      </c>
      <c r="I17" s="152">
        <f t="shared" si="7"/>
        <v>1784000</v>
      </c>
      <c r="J17" s="73">
        <f t="shared" si="4"/>
        <v>2854400</v>
      </c>
      <c r="K17" s="73">
        <f t="shared" si="5"/>
        <v>15857.777777777777</v>
      </c>
      <c r="L17" s="79">
        <f t="shared" si="6"/>
        <v>3964.4444444444443</v>
      </c>
    </row>
    <row r="18" spans="1:12" ht="15">
      <c r="A18" s="487"/>
      <c r="B18" s="124" t="s">
        <v>104</v>
      </c>
      <c r="C18" s="155">
        <f>Gas_DataTraffic!N18</f>
        <v>722</v>
      </c>
      <c r="D18" s="439">
        <f>E4</f>
        <v>1000</v>
      </c>
      <c r="E18" s="155">
        <f t="shared" si="0"/>
        <v>722000</v>
      </c>
      <c r="F18" s="73">
        <f t="shared" si="1"/>
        <v>1155200</v>
      </c>
      <c r="G18" s="73">
        <f t="shared" si="2"/>
        <v>6417.777777777777</v>
      </c>
      <c r="H18" s="79">
        <f t="shared" si="3"/>
        <v>1604.4444444444443</v>
      </c>
      <c r="I18" s="152">
        <f t="shared" si="7"/>
        <v>2506000</v>
      </c>
      <c r="J18" s="73">
        <f t="shared" si="4"/>
        <v>4009600</v>
      </c>
      <c r="K18" s="73">
        <f t="shared" si="5"/>
        <v>22275.555555555555</v>
      </c>
      <c r="L18" s="79">
        <f t="shared" si="6"/>
        <v>5568.888888888889</v>
      </c>
    </row>
    <row r="19" spans="1:12" ht="21">
      <c r="A19" s="487"/>
      <c r="B19" s="124" t="s">
        <v>32</v>
      </c>
      <c r="C19" s="155">
        <f>Gas_DataTraffic!N19</f>
        <v>597</v>
      </c>
      <c r="D19" s="439">
        <f>E4</f>
        <v>1000</v>
      </c>
      <c r="E19" s="155">
        <f t="shared" si="0"/>
        <v>597000</v>
      </c>
      <c r="F19" s="73">
        <f t="shared" si="1"/>
        <v>955200</v>
      </c>
      <c r="G19" s="73">
        <f t="shared" si="2"/>
        <v>5306.666666666667</v>
      </c>
      <c r="H19" s="79">
        <f t="shared" si="3"/>
        <v>1326.6666666666667</v>
      </c>
      <c r="I19" s="152">
        <f t="shared" si="7"/>
        <v>3103000</v>
      </c>
      <c r="J19" s="73">
        <f t="shared" si="4"/>
        <v>4964800</v>
      </c>
      <c r="K19" s="73">
        <f t="shared" si="5"/>
        <v>27582.222222222223</v>
      </c>
      <c r="L19" s="79">
        <f t="shared" si="6"/>
        <v>6895.555555555556</v>
      </c>
    </row>
    <row r="20" spans="1:12" ht="21">
      <c r="A20" s="487"/>
      <c r="B20" s="124" t="s">
        <v>31</v>
      </c>
      <c r="C20" s="155">
        <f>Gas_DataTraffic!N20</f>
        <v>597</v>
      </c>
      <c r="D20" s="439">
        <f>E4</f>
        <v>1000</v>
      </c>
      <c r="E20" s="155">
        <f t="shared" si="0"/>
        <v>597000</v>
      </c>
      <c r="F20" s="73">
        <f t="shared" si="1"/>
        <v>955200</v>
      </c>
      <c r="G20" s="73">
        <f t="shared" si="2"/>
        <v>5306.666666666667</v>
      </c>
      <c r="H20" s="79">
        <f t="shared" si="3"/>
        <v>1326.6666666666667</v>
      </c>
      <c r="I20" s="152">
        <f t="shared" si="7"/>
        <v>3700000</v>
      </c>
      <c r="J20" s="73">
        <f t="shared" si="4"/>
        <v>5920000</v>
      </c>
      <c r="K20" s="73">
        <f t="shared" si="5"/>
        <v>32888.88888888889</v>
      </c>
      <c r="L20" s="79">
        <f t="shared" si="6"/>
        <v>8222.222222222223</v>
      </c>
    </row>
    <row r="21" spans="1:12" ht="21.75" thickBot="1">
      <c r="A21" s="488"/>
      <c r="B21" s="125" t="s">
        <v>33</v>
      </c>
      <c r="C21" s="156">
        <f>Gas_DataTraffic!N21</f>
        <v>600</v>
      </c>
      <c r="D21" s="440">
        <f>E4</f>
        <v>1000</v>
      </c>
      <c r="E21" s="156">
        <f t="shared" si="0"/>
        <v>600000</v>
      </c>
      <c r="F21" s="75">
        <f t="shared" si="1"/>
        <v>960000</v>
      </c>
      <c r="G21" s="75">
        <f t="shared" si="2"/>
        <v>5333.333333333333</v>
      </c>
      <c r="H21" s="85">
        <f t="shared" si="3"/>
        <v>1333.3333333333333</v>
      </c>
      <c r="I21" s="157">
        <f t="shared" si="7"/>
        <v>4300000</v>
      </c>
      <c r="J21" s="75">
        <f t="shared" si="4"/>
        <v>6880000</v>
      </c>
      <c r="K21" s="75">
        <f t="shared" si="5"/>
        <v>38222.22222222222</v>
      </c>
      <c r="L21" s="85">
        <f t="shared" si="6"/>
        <v>9555.555555555555</v>
      </c>
    </row>
    <row r="22" spans="1:12" ht="12" customHeight="1" thickBot="1">
      <c r="A22" s="489" t="s">
        <v>169</v>
      </c>
      <c r="B22" s="490"/>
      <c r="C22" s="490"/>
      <c r="D22" s="490"/>
      <c r="E22" s="490"/>
      <c r="F22" s="490"/>
      <c r="G22" s="490"/>
      <c r="H22" s="490"/>
      <c r="I22" s="490"/>
      <c r="J22" s="490"/>
      <c r="K22" s="490"/>
      <c r="L22" s="517"/>
    </row>
    <row r="23" spans="1:12" ht="21.75" thickBot="1">
      <c r="A23" s="487" t="s">
        <v>349</v>
      </c>
      <c r="B23" s="122" t="s">
        <v>136</v>
      </c>
      <c r="C23" s="149">
        <f>Gas_DataTraffic!N23</f>
        <v>597</v>
      </c>
      <c r="D23" s="202">
        <f>E4</f>
        <v>1000</v>
      </c>
      <c r="E23" s="149">
        <f>C23*D23</f>
        <v>597000</v>
      </c>
      <c r="F23" s="71">
        <f>E23*8/$F$4</f>
        <v>955200</v>
      </c>
      <c r="G23" s="71">
        <f>E23*8/$G$4</f>
        <v>5306.666666666667</v>
      </c>
      <c r="H23" s="71">
        <f>E23*8/$H$4</f>
        <v>1326.6666666666667</v>
      </c>
      <c r="I23" s="149">
        <f>E23+I22</f>
        <v>597000</v>
      </c>
      <c r="J23" s="71">
        <f>I23*8/$F$4</f>
        <v>955200</v>
      </c>
      <c r="K23" s="71">
        <f>I23*8/$G$4</f>
        <v>5306.666666666667</v>
      </c>
      <c r="L23" s="71">
        <f>I23*8/$H$4</f>
        <v>1326.6666666666667</v>
      </c>
    </row>
    <row r="24" spans="1:12" ht="15.75" thickBot="1">
      <c r="A24" s="487"/>
      <c r="B24" s="122" t="s">
        <v>321</v>
      </c>
      <c r="C24" s="404">
        <f>Gas_DataTraffic!N24</f>
        <v>597</v>
      </c>
      <c r="D24" s="212">
        <f>E4</f>
        <v>1000</v>
      </c>
      <c r="E24" s="404">
        <f>C24*D24</f>
        <v>597000</v>
      </c>
      <c r="F24" s="71">
        <f>E24*8/$F$4</f>
        <v>955200</v>
      </c>
      <c r="G24" s="71">
        <f>E24*8/$G$4</f>
        <v>5306.666666666667</v>
      </c>
      <c r="H24" s="71">
        <f>E24*8/$H$4</f>
        <v>1326.6666666666667</v>
      </c>
      <c r="I24" s="149">
        <f>E24+I23</f>
        <v>1194000</v>
      </c>
      <c r="J24" s="71">
        <f>I24*8/$F$4</f>
        <v>1910400</v>
      </c>
      <c r="K24" s="71">
        <f>I24*8/$G$4</f>
        <v>10613.333333333334</v>
      </c>
      <c r="L24" s="71">
        <f>I24*8/$H$4</f>
        <v>2653.3333333333335</v>
      </c>
    </row>
    <row r="25" spans="1:12" ht="21.75" thickBot="1">
      <c r="A25" s="487"/>
      <c r="B25" s="123" t="s">
        <v>137</v>
      </c>
      <c r="C25" s="153">
        <f>Gas_DataTraffic!N25</f>
        <v>597</v>
      </c>
      <c r="D25" s="212">
        <f>E4</f>
        <v>1000</v>
      </c>
      <c r="E25" s="404">
        <f>C25*D25</f>
        <v>597000</v>
      </c>
      <c r="F25" s="71">
        <f>E25*8/$F$4</f>
        <v>955200</v>
      </c>
      <c r="G25" s="71">
        <f>E25*8/$G$4</f>
        <v>5306.666666666667</v>
      </c>
      <c r="H25" s="71">
        <f>E25*8/$H$4</f>
        <v>1326.6666666666667</v>
      </c>
      <c r="I25" s="149">
        <f>E25+I24</f>
        <v>1791000</v>
      </c>
      <c r="J25" s="71">
        <f>I25*8/$F$4</f>
        <v>2865600</v>
      </c>
      <c r="K25" s="71">
        <f>I25*8/$G$4</f>
        <v>15920</v>
      </c>
      <c r="L25" s="71">
        <f>I25*8/$H$4</f>
        <v>3980</v>
      </c>
    </row>
    <row r="26" spans="1:12" ht="17.25" customHeight="1" thickBot="1">
      <c r="A26" s="487"/>
      <c r="B26" s="123" t="s">
        <v>321</v>
      </c>
      <c r="C26" s="153">
        <f>Gas_DataTraffic!N26</f>
        <v>597</v>
      </c>
      <c r="D26" s="207">
        <f>E4</f>
        <v>1000</v>
      </c>
      <c r="E26" s="153">
        <f>C26*D26</f>
        <v>597000</v>
      </c>
      <c r="F26" s="75">
        <f>E26*8/$F$4</f>
        <v>955200</v>
      </c>
      <c r="G26" s="75">
        <f>E26*8/$G$4</f>
        <v>5306.666666666667</v>
      </c>
      <c r="H26" s="75">
        <f>E26*8/$H$4</f>
        <v>1326.6666666666667</v>
      </c>
      <c r="I26" s="151">
        <f>E26+I23</f>
        <v>1194000</v>
      </c>
      <c r="J26" s="75">
        <f>I26*8/$F$4</f>
        <v>1910400</v>
      </c>
      <c r="K26" s="75">
        <f>I26*8/$G$4</f>
        <v>10613.333333333334</v>
      </c>
      <c r="L26" s="75">
        <f>I26*8/$H$4</f>
        <v>2653.3333333333335</v>
      </c>
    </row>
    <row r="27" spans="1:12" ht="15.75" thickBot="1">
      <c r="A27" s="491" t="s">
        <v>36</v>
      </c>
      <c r="B27" s="492"/>
      <c r="C27" s="492"/>
      <c r="D27" s="492"/>
      <c r="E27" s="492"/>
      <c r="F27" s="492"/>
      <c r="G27" s="492"/>
      <c r="H27" s="492"/>
      <c r="I27" s="492"/>
      <c r="J27" s="492"/>
      <c r="K27" s="492"/>
      <c r="L27" s="518"/>
    </row>
    <row r="28" spans="1:12" ht="15" customHeight="1">
      <c r="A28" s="487" t="s">
        <v>342</v>
      </c>
      <c r="B28" s="127" t="s">
        <v>0</v>
      </c>
      <c r="C28" s="154">
        <f>Gas_DataTraffic!N28</f>
        <v>597</v>
      </c>
      <c r="D28" s="438">
        <f>E4</f>
        <v>1000</v>
      </c>
      <c r="E28" s="154">
        <f aca="true" t="shared" si="8" ref="E28:E34">C28*D28</f>
        <v>597000</v>
      </c>
      <c r="F28" s="71">
        <f aca="true" t="shared" si="9" ref="F28:F34">E28*8/$F$4</f>
        <v>955200</v>
      </c>
      <c r="G28" s="77">
        <f aca="true" t="shared" si="10" ref="G28:G34">E28*8/$G$4</f>
        <v>5306.666666666667</v>
      </c>
      <c r="H28" s="71">
        <f aca="true" t="shared" si="11" ref="H28:H34">E28*8/$H$4</f>
        <v>1326.6666666666667</v>
      </c>
      <c r="I28" s="158">
        <f>E28</f>
        <v>597000</v>
      </c>
      <c r="J28" s="146">
        <f aca="true" t="shared" si="12" ref="J28:J34">I28*8/$F$4</f>
        <v>955200</v>
      </c>
      <c r="K28" s="71">
        <f aca="true" t="shared" si="13" ref="K28:K34">I28*8/$G$4</f>
        <v>5306.666666666667</v>
      </c>
      <c r="L28" s="77">
        <f aca="true" t="shared" si="14" ref="L28:L34">I28*8/$H$4</f>
        <v>1326.6666666666667</v>
      </c>
    </row>
    <row r="29" spans="1:12" ht="18.75" customHeight="1" thickBot="1">
      <c r="A29" s="488"/>
      <c r="B29" s="125" t="s">
        <v>25</v>
      </c>
      <c r="C29" s="156">
        <f>Gas_DataTraffic!N29</f>
        <v>590</v>
      </c>
      <c r="D29" s="440">
        <f>E4</f>
        <v>1000</v>
      </c>
      <c r="E29" s="156">
        <f t="shared" si="8"/>
        <v>590000</v>
      </c>
      <c r="F29" s="75">
        <f t="shared" si="9"/>
        <v>944000</v>
      </c>
      <c r="G29" s="85">
        <f t="shared" si="10"/>
        <v>5244.444444444444</v>
      </c>
      <c r="H29" s="75">
        <f t="shared" si="11"/>
        <v>1311.111111111111</v>
      </c>
      <c r="I29" s="160">
        <f>E29+I28</f>
        <v>1187000</v>
      </c>
      <c r="J29" s="148">
        <f t="shared" si="12"/>
        <v>1899200</v>
      </c>
      <c r="K29" s="75">
        <f t="shared" si="13"/>
        <v>10551.111111111111</v>
      </c>
      <c r="L29" s="85">
        <f t="shared" si="14"/>
        <v>2637.777777777778</v>
      </c>
    </row>
    <row r="30" spans="1:12" ht="15" customHeight="1">
      <c r="A30" s="486" t="s">
        <v>350</v>
      </c>
      <c r="B30" s="130" t="s">
        <v>0</v>
      </c>
      <c r="C30" s="154">
        <f>Gas_DataTraffic!N30</f>
        <v>597</v>
      </c>
      <c r="D30" s="438">
        <f>E4</f>
        <v>1000</v>
      </c>
      <c r="E30" s="154">
        <f t="shared" si="8"/>
        <v>597000</v>
      </c>
      <c r="F30" s="71">
        <f t="shared" si="9"/>
        <v>955200</v>
      </c>
      <c r="G30" s="77">
        <f t="shared" si="10"/>
        <v>5306.666666666667</v>
      </c>
      <c r="H30" s="71">
        <f t="shared" si="11"/>
        <v>1326.6666666666667</v>
      </c>
      <c r="I30" s="158">
        <f>E30</f>
        <v>597000</v>
      </c>
      <c r="J30" s="146">
        <f t="shared" si="12"/>
        <v>955200</v>
      </c>
      <c r="K30" s="71">
        <f t="shared" si="13"/>
        <v>5306.666666666667</v>
      </c>
      <c r="L30" s="77">
        <f t="shared" si="14"/>
        <v>1326.6666666666667</v>
      </c>
    </row>
    <row r="31" spans="1:12" ht="15">
      <c r="A31" s="487"/>
      <c r="B31" s="124" t="s">
        <v>25</v>
      </c>
      <c r="C31" s="155">
        <f>Gas_DataTraffic!N31</f>
        <v>590</v>
      </c>
      <c r="D31" s="439">
        <f>E4</f>
        <v>1000</v>
      </c>
      <c r="E31" s="155">
        <f t="shared" si="8"/>
        <v>590000</v>
      </c>
      <c r="F31" s="73">
        <f t="shared" si="9"/>
        <v>944000</v>
      </c>
      <c r="G31" s="79">
        <f t="shared" si="10"/>
        <v>5244.444444444444</v>
      </c>
      <c r="H31" s="73">
        <f t="shared" si="11"/>
        <v>1311.111111111111</v>
      </c>
      <c r="I31" s="159">
        <f>E31+I30</f>
        <v>1187000</v>
      </c>
      <c r="J31" s="147">
        <f t="shared" si="12"/>
        <v>1899200</v>
      </c>
      <c r="K31" s="73">
        <f t="shared" si="13"/>
        <v>10551.111111111111</v>
      </c>
      <c r="L31" s="79">
        <f t="shared" si="14"/>
        <v>2637.777777777778</v>
      </c>
    </row>
    <row r="32" spans="1:12" ht="15">
      <c r="A32" s="487"/>
      <c r="B32" s="124" t="s">
        <v>24</v>
      </c>
      <c r="C32" s="155">
        <f>Gas_DataTraffic!N32</f>
        <v>597</v>
      </c>
      <c r="D32" s="439">
        <f>E4</f>
        <v>1000</v>
      </c>
      <c r="E32" s="155">
        <f t="shared" si="8"/>
        <v>597000</v>
      </c>
      <c r="F32" s="73">
        <f t="shared" si="9"/>
        <v>955200</v>
      </c>
      <c r="G32" s="79">
        <f t="shared" si="10"/>
        <v>5306.666666666667</v>
      </c>
      <c r="H32" s="73">
        <f t="shared" si="11"/>
        <v>1326.6666666666667</v>
      </c>
      <c r="I32" s="159">
        <f>E32+I31</f>
        <v>1784000</v>
      </c>
      <c r="J32" s="147">
        <f t="shared" si="12"/>
        <v>2854400</v>
      </c>
      <c r="K32" s="73">
        <f t="shared" si="13"/>
        <v>15857.777777777777</v>
      </c>
      <c r="L32" s="79">
        <f t="shared" si="14"/>
        <v>3964.4444444444443</v>
      </c>
    </row>
    <row r="33" spans="1:12" ht="15">
      <c r="A33" s="487"/>
      <c r="B33" s="124" t="s">
        <v>104</v>
      </c>
      <c r="C33" s="155">
        <f>Gas_DataTraffic!N33</f>
        <v>722</v>
      </c>
      <c r="D33" s="439">
        <f>E4</f>
        <v>1000</v>
      </c>
      <c r="E33" s="155">
        <f t="shared" si="8"/>
        <v>722000</v>
      </c>
      <c r="F33" s="73">
        <f t="shared" si="9"/>
        <v>1155200</v>
      </c>
      <c r="G33" s="79">
        <f t="shared" si="10"/>
        <v>6417.777777777777</v>
      </c>
      <c r="H33" s="73">
        <f t="shared" si="11"/>
        <v>1604.4444444444443</v>
      </c>
      <c r="I33" s="159">
        <f>E33+I32</f>
        <v>2506000</v>
      </c>
      <c r="J33" s="147">
        <f t="shared" si="12"/>
        <v>4009600</v>
      </c>
      <c r="K33" s="73">
        <f t="shared" si="13"/>
        <v>22275.555555555555</v>
      </c>
      <c r="L33" s="79">
        <f t="shared" si="14"/>
        <v>5568.888888888889</v>
      </c>
    </row>
    <row r="34" spans="1:12" ht="21.75" thickBot="1">
      <c r="A34" s="488"/>
      <c r="B34" s="125" t="s">
        <v>31</v>
      </c>
      <c r="C34" s="156">
        <f>Gas_DataTraffic!N34</f>
        <v>597</v>
      </c>
      <c r="D34" s="440">
        <f>E4</f>
        <v>1000</v>
      </c>
      <c r="E34" s="156">
        <f t="shared" si="8"/>
        <v>597000</v>
      </c>
      <c r="F34" s="75">
        <f t="shared" si="9"/>
        <v>955200</v>
      </c>
      <c r="G34" s="85">
        <f t="shared" si="10"/>
        <v>5306.666666666667</v>
      </c>
      <c r="H34" s="75">
        <f t="shared" si="11"/>
        <v>1326.6666666666667</v>
      </c>
      <c r="I34" s="160">
        <f>E34+I33</f>
        <v>3103000</v>
      </c>
      <c r="J34" s="148">
        <f t="shared" si="12"/>
        <v>4964800</v>
      </c>
      <c r="K34" s="75">
        <f t="shared" si="13"/>
        <v>27582.222222222223</v>
      </c>
      <c r="L34" s="85">
        <f t="shared" si="14"/>
        <v>6895.555555555556</v>
      </c>
    </row>
    <row r="35" spans="1:12" ht="12" customHeight="1" thickBot="1">
      <c r="A35" s="489" t="s">
        <v>181</v>
      </c>
      <c r="B35" s="490"/>
      <c r="C35" s="490"/>
      <c r="D35" s="490"/>
      <c r="E35" s="490"/>
      <c r="F35" s="490"/>
      <c r="G35" s="490"/>
      <c r="H35" s="490"/>
      <c r="I35" s="490"/>
      <c r="J35" s="490"/>
      <c r="K35" s="490"/>
      <c r="L35" s="517"/>
    </row>
    <row r="36" spans="1:12" ht="21">
      <c r="A36" s="487" t="s">
        <v>352</v>
      </c>
      <c r="B36" s="122" t="s">
        <v>139</v>
      </c>
      <c r="C36" s="149">
        <f>Gas_DataTraffic!N36</f>
        <v>597</v>
      </c>
      <c r="D36" s="202">
        <f>E4</f>
        <v>1000</v>
      </c>
      <c r="E36" s="149">
        <f>C36*D36</f>
        <v>597000</v>
      </c>
      <c r="F36" s="71">
        <f>E36*8/$F$4</f>
        <v>955200</v>
      </c>
      <c r="G36" s="71">
        <f>E36*8/$G$4</f>
        <v>5306.666666666667</v>
      </c>
      <c r="H36" s="71">
        <f>E36*8/$H$4</f>
        <v>1326.6666666666667</v>
      </c>
      <c r="I36" s="149">
        <f>E36+I35</f>
        <v>597000</v>
      </c>
      <c r="J36" s="71">
        <f>I36*8/$F$4</f>
        <v>955200</v>
      </c>
      <c r="K36" s="71">
        <f>I36*8/$G$4</f>
        <v>5306.666666666667</v>
      </c>
      <c r="L36" s="71">
        <f>I36*8/$H$4</f>
        <v>1326.6666666666667</v>
      </c>
    </row>
    <row r="37" spans="1:12" ht="21">
      <c r="A37" s="487"/>
      <c r="B37" s="123" t="s">
        <v>140</v>
      </c>
      <c r="C37" s="152">
        <f>Gas_DataTraffic!N37</f>
        <v>597</v>
      </c>
      <c r="D37" s="204">
        <f>E4</f>
        <v>1000</v>
      </c>
      <c r="E37" s="152">
        <f>C37*D37</f>
        <v>597000</v>
      </c>
      <c r="F37" s="73">
        <f>E37*8/$F$4</f>
        <v>955200</v>
      </c>
      <c r="G37" s="73">
        <f>E37*8/$G$4</f>
        <v>5306.666666666667</v>
      </c>
      <c r="H37" s="73">
        <f>E37*8/$H$4</f>
        <v>1326.6666666666667</v>
      </c>
      <c r="I37" s="150">
        <f>E37+I36</f>
        <v>1194000</v>
      </c>
      <c r="J37" s="73">
        <f>I37*8/$F$4</f>
        <v>1910400</v>
      </c>
      <c r="K37" s="73">
        <f>I37*8/$G$4</f>
        <v>10613.333333333334</v>
      </c>
      <c r="L37" s="73">
        <f>I37*8/$H$4</f>
        <v>2653.3333333333335</v>
      </c>
    </row>
    <row r="38" spans="1:12" ht="22.5" customHeight="1" thickBot="1">
      <c r="A38" s="487"/>
      <c r="B38" s="123" t="s">
        <v>142</v>
      </c>
      <c r="C38" s="153">
        <f>Gas_DataTraffic!N38</f>
        <v>597</v>
      </c>
      <c r="D38" s="207">
        <f>E4</f>
        <v>1000</v>
      </c>
      <c r="E38" s="153">
        <f>C38*D38</f>
        <v>597000</v>
      </c>
      <c r="F38" s="75">
        <f>E38*8/$F$4</f>
        <v>955200</v>
      </c>
      <c r="G38" s="75">
        <f>E38*8/$G$4</f>
        <v>5306.666666666667</v>
      </c>
      <c r="H38" s="75">
        <f>E38*8/$H$4</f>
        <v>1326.6666666666667</v>
      </c>
      <c r="I38" s="151">
        <f>E38+I37</f>
        <v>1791000</v>
      </c>
      <c r="J38" s="75">
        <f>I38*8/$F$4</f>
        <v>2865600</v>
      </c>
      <c r="K38" s="75">
        <f>I38*8/$G$4</f>
        <v>15920</v>
      </c>
      <c r="L38" s="75">
        <f>I38*8/$H$4</f>
        <v>3980</v>
      </c>
    </row>
    <row r="39" spans="1:12" ht="15.75" thickBot="1">
      <c r="A39" s="491" t="s">
        <v>36</v>
      </c>
      <c r="B39" s="492"/>
      <c r="C39" s="492"/>
      <c r="D39" s="492"/>
      <c r="E39" s="492"/>
      <c r="F39" s="492"/>
      <c r="G39" s="492"/>
      <c r="H39" s="492"/>
      <c r="I39" s="492"/>
      <c r="J39" s="492"/>
      <c r="K39" s="492"/>
      <c r="L39" s="518"/>
    </row>
    <row r="40" spans="1:12" ht="15">
      <c r="A40" s="521" t="s">
        <v>138</v>
      </c>
      <c r="B40" s="130" t="s">
        <v>0</v>
      </c>
      <c r="C40" s="154">
        <f>Gas_DataTraffic!N40</f>
        <v>597</v>
      </c>
      <c r="D40" s="438">
        <f>E4</f>
        <v>1000</v>
      </c>
      <c r="E40" s="154">
        <f aca="true" t="shared" si="15" ref="E40:E46">C40*D40</f>
        <v>597000</v>
      </c>
      <c r="F40" s="71">
        <f aca="true" t="shared" si="16" ref="F40:F46">E40*8/$F$4</f>
        <v>955200</v>
      </c>
      <c r="G40" s="77">
        <f aca="true" t="shared" si="17" ref="G40:G46">E40*8/$G$4</f>
        <v>5306.666666666667</v>
      </c>
      <c r="H40" s="71">
        <f aca="true" t="shared" si="18" ref="H40:H46">E40*8/$H$4</f>
        <v>1326.6666666666667</v>
      </c>
      <c r="I40" s="158">
        <f>E40</f>
        <v>597000</v>
      </c>
      <c r="J40" s="146">
        <f>I40*8/$F$4</f>
        <v>955200</v>
      </c>
      <c r="K40" s="71">
        <f>I40*8/$G$4</f>
        <v>5306.666666666667</v>
      </c>
      <c r="L40" s="77">
        <f>I40*8/$H$4</f>
        <v>1326.6666666666667</v>
      </c>
    </row>
    <row r="41" spans="1:12" ht="15">
      <c r="A41" s="522"/>
      <c r="B41" s="124" t="s">
        <v>25</v>
      </c>
      <c r="C41" s="155">
        <f>Gas_DataTraffic!N41</f>
        <v>590</v>
      </c>
      <c r="D41" s="439">
        <f>E4</f>
        <v>1000</v>
      </c>
      <c r="E41" s="155">
        <f t="shared" si="15"/>
        <v>590000</v>
      </c>
      <c r="F41" s="73">
        <f t="shared" si="16"/>
        <v>944000</v>
      </c>
      <c r="G41" s="79">
        <f t="shared" si="17"/>
        <v>5244.444444444444</v>
      </c>
      <c r="H41" s="73">
        <f t="shared" si="18"/>
        <v>1311.111111111111</v>
      </c>
      <c r="I41" s="159">
        <f>E41+I40</f>
        <v>1187000</v>
      </c>
      <c r="J41" s="147">
        <f aca="true" t="shared" si="19" ref="J41:J46">I41*8/$F$4</f>
        <v>1899200</v>
      </c>
      <c r="K41" s="73">
        <f aca="true" t="shared" si="20" ref="K41:K46">I41*8/$G$4</f>
        <v>10551.111111111111</v>
      </c>
      <c r="L41" s="79">
        <f aca="true" t="shared" si="21" ref="L41:L46">I41*8/$H$4</f>
        <v>2637.777777777778</v>
      </c>
    </row>
    <row r="42" spans="1:12" ht="15">
      <c r="A42" s="522"/>
      <c r="B42" s="124" t="s">
        <v>24</v>
      </c>
      <c r="C42" s="155">
        <f>Gas_DataTraffic!N42</f>
        <v>597</v>
      </c>
      <c r="D42" s="439">
        <f>E4</f>
        <v>1000</v>
      </c>
      <c r="E42" s="155">
        <f t="shared" si="15"/>
        <v>597000</v>
      </c>
      <c r="F42" s="73">
        <f t="shared" si="16"/>
        <v>955200</v>
      </c>
      <c r="G42" s="79">
        <f t="shared" si="17"/>
        <v>5306.666666666667</v>
      </c>
      <c r="H42" s="73">
        <f t="shared" si="18"/>
        <v>1326.6666666666667</v>
      </c>
      <c r="I42" s="159">
        <f>E42+I41</f>
        <v>1784000</v>
      </c>
      <c r="J42" s="147">
        <f t="shared" si="19"/>
        <v>2854400</v>
      </c>
      <c r="K42" s="73">
        <f t="shared" si="20"/>
        <v>15857.777777777777</v>
      </c>
      <c r="L42" s="79">
        <f t="shared" si="21"/>
        <v>3964.4444444444443</v>
      </c>
    </row>
    <row r="43" spans="1:12" ht="15">
      <c r="A43" s="522"/>
      <c r="B43" s="124" t="s">
        <v>104</v>
      </c>
      <c r="C43" s="155">
        <f>Gas_DataTraffic!N43</f>
        <v>722</v>
      </c>
      <c r="D43" s="439">
        <f>E4</f>
        <v>1000</v>
      </c>
      <c r="E43" s="155">
        <f t="shared" si="15"/>
        <v>722000</v>
      </c>
      <c r="F43" s="73">
        <f t="shared" si="16"/>
        <v>1155200</v>
      </c>
      <c r="G43" s="79">
        <f t="shared" si="17"/>
        <v>6417.777777777777</v>
      </c>
      <c r="H43" s="73">
        <f t="shared" si="18"/>
        <v>1604.4444444444443</v>
      </c>
      <c r="I43" s="159">
        <f>E43+I42</f>
        <v>2506000</v>
      </c>
      <c r="J43" s="147">
        <f t="shared" si="19"/>
        <v>4009600</v>
      </c>
      <c r="K43" s="73">
        <f t="shared" si="20"/>
        <v>22275.555555555555</v>
      </c>
      <c r="L43" s="79">
        <f t="shared" si="21"/>
        <v>5568.888888888889</v>
      </c>
    </row>
    <row r="44" spans="1:12" ht="21.75" thickBot="1">
      <c r="A44" s="523"/>
      <c r="B44" s="125" t="s">
        <v>31</v>
      </c>
      <c r="C44" s="156">
        <f>Gas_DataTraffic!N44</f>
        <v>597</v>
      </c>
      <c r="D44" s="440">
        <f>E4</f>
        <v>1000</v>
      </c>
      <c r="E44" s="156">
        <f t="shared" si="15"/>
        <v>597000</v>
      </c>
      <c r="F44" s="75">
        <f t="shared" si="16"/>
        <v>955200</v>
      </c>
      <c r="G44" s="85">
        <f t="shared" si="17"/>
        <v>5306.666666666667</v>
      </c>
      <c r="H44" s="75">
        <f t="shared" si="18"/>
        <v>1326.6666666666667</v>
      </c>
      <c r="I44" s="160">
        <f>E44+I43</f>
        <v>3103000</v>
      </c>
      <c r="J44" s="148">
        <f t="shared" si="19"/>
        <v>4964800</v>
      </c>
      <c r="K44" s="75">
        <f t="shared" si="20"/>
        <v>27582.222222222223</v>
      </c>
      <c r="L44" s="85">
        <f t="shared" si="21"/>
        <v>6895.555555555556</v>
      </c>
    </row>
    <row r="45" spans="1:12" ht="15">
      <c r="A45" s="522" t="s">
        <v>86</v>
      </c>
      <c r="B45" s="127" t="s">
        <v>0</v>
      </c>
      <c r="C45" s="154">
        <f>Gas_DataTraffic!N45</f>
        <v>597</v>
      </c>
      <c r="D45" s="438">
        <f>E4</f>
        <v>1000</v>
      </c>
      <c r="E45" s="154">
        <f t="shared" si="15"/>
        <v>597000</v>
      </c>
      <c r="F45" s="71">
        <f t="shared" si="16"/>
        <v>955200</v>
      </c>
      <c r="G45" s="77">
        <f t="shared" si="17"/>
        <v>5306.666666666667</v>
      </c>
      <c r="H45" s="71">
        <f t="shared" si="18"/>
        <v>1326.6666666666667</v>
      </c>
      <c r="I45" s="158">
        <f>E45</f>
        <v>597000</v>
      </c>
      <c r="J45" s="146">
        <f t="shared" si="19"/>
        <v>955200</v>
      </c>
      <c r="K45" s="71">
        <f t="shared" si="20"/>
        <v>5306.666666666667</v>
      </c>
      <c r="L45" s="77">
        <f t="shared" si="21"/>
        <v>1326.6666666666667</v>
      </c>
    </row>
    <row r="46" spans="1:12" ht="15.75" thickBot="1">
      <c r="A46" s="523"/>
      <c r="B46" s="125" t="s">
        <v>25</v>
      </c>
      <c r="C46" s="156">
        <f>Gas_DataTraffic!N46</f>
        <v>590</v>
      </c>
      <c r="D46" s="440">
        <f>E4</f>
        <v>1000</v>
      </c>
      <c r="E46" s="156">
        <f t="shared" si="15"/>
        <v>590000</v>
      </c>
      <c r="F46" s="75">
        <f t="shared" si="16"/>
        <v>944000</v>
      </c>
      <c r="G46" s="85">
        <f t="shared" si="17"/>
        <v>5244.444444444444</v>
      </c>
      <c r="H46" s="75">
        <f t="shared" si="18"/>
        <v>1311.111111111111</v>
      </c>
      <c r="I46" s="160">
        <f>E46+I45</f>
        <v>1187000</v>
      </c>
      <c r="J46" s="148">
        <f t="shared" si="19"/>
        <v>1899200</v>
      </c>
      <c r="K46" s="75">
        <f t="shared" si="20"/>
        <v>10551.111111111111</v>
      </c>
      <c r="L46" s="85">
        <f t="shared" si="21"/>
        <v>2637.777777777778</v>
      </c>
    </row>
    <row r="47" spans="1:12" ht="12" customHeight="1" thickBot="1">
      <c r="A47" s="489" t="s">
        <v>170</v>
      </c>
      <c r="B47" s="490"/>
      <c r="C47" s="490"/>
      <c r="D47" s="490"/>
      <c r="E47" s="490"/>
      <c r="F47" s="490"/>
      <c r="G47" s="490"/>
      <c r="H47" s="490"/>
      <c r="I47" s="490"/>
      <c r="J47" s="490"/>
      <c r="K47" s="490"/>
      <c r="L47" s="517"/>
    </row>
    <row r="48" spans="1:12" ht="21">
      <c r="A48" s="522" t="s">
        <v>135</v>
      </c>
      <c r="B48" s="122" t="s">
        <v>147</v>
      </c>
      <c r="C48" s="149">
        <f>Gas_DataTraffic!N48</f>
        <v>597</v>
      </c>
      <c r="D48" s="202">
        <f>E4</f>
        <v>1000</v>
      </c>
      <c r="E48" s="149">
        <f>C48*D48</f>
        <v>597000</v>
      </c>
      <c r="F48" s="71">
        <f>E48*8/$F$4</f>
        <v>955200</v>
      </c>
      <c r="G48" s="71">
        <f>E48*8/$G$4</f>
        <v>5306.666666666667</v>
      </c>
      <c r="H48" s="71">
        <f>E48*8/$H$4</f>
        <v>1326.6666666666667</v>
      </c>
      <c r="I48" s="149">
        <f>E48+I47</f>
        <v>597000</v>
      </c>
      <c r="J48" s="71">
        <f>I48*8/$F$4</f>
        <v>955200</v>
      </c>
      <c r="K48" s="71">
        <f>I48*8/$G$4</f>
        <v>5306.666666666667</v>
      </c>
      <c r="L48" s="71">
        <f>I48*8/$H$4</f>
        <v>1326.6666666666667</v>
      </c>
    </row>
    <row r="49" spans="1:12" ht="15.75" thickBot="1">
      <c r="A49" s="523"/>
      <c r="B49" s="125" t="s">
        <v>148</v>
      </c>
      <c r="C49" s="153">
        <f>Gas_DataTraffic!N49</f>
        <v>597</v>
      </c>
      <c r="D49" s="207">
        <f>E4</f>
        <v>1000</v>
      </c>
      <c r="E49" s="153">
        <f>C49*D49</f>
        <v>597000</v>
      </c>
      <c r="F49" s="75">
        <f>E49*8/$F$4</f>
        <v>955200</v>
      </c>
      <c r="G49" s="75">
        <f>E49*8/$G$4</f>
        <v>5306.666666666667</v>
      </c>
      <c r="H49" s="75">
        <f>E49*8/$H$4</f>
        <v>1326.6666666666667</v>
      </c>
      <c r="I49" s="157">
        <f>E49+I48</f>
        <v>1194000</v>
      </c>
      <c r="J49" s="75">
        <f>I49*8/$F$4</f>
        <v>1910400</v>
      </c>
      <c r="K49" s="75">
        <f>I49*8/$G$4</f>
        <v>10613.333333333334</v>
      </c>
      <c r="L49" s="75">
        <f>I49*8/$H$4</f>
        <v>2653.3333333333335</v>
      </c>
    </row>
    <row r="50" spans="1:12" ht="12.75" customHeight="1" thickBot="1">
      <c r="A50" s="491" t="s">
        <v>36</v>
      </c>
      <c r="B50" s="492"/>
      <c r="C50" s="492"/>
      <c r="D50" s="492"/>
      <c r="E50" s="492"/>
      <c r="F50" s="492"/>
      <c r="G50" s="492"/>
      <c r="H50" s="492"/>
      <c r="I50" s="492"/>
      <c r="J50" s="492"/>
      <c r="K50" s="492"/>
      <c r="L50" s="518"/>
    </row>
    <row r="51" spans="1:12" ht="15">
      <c r="A51" s="521" t="s">
        <v>134</v>
      </c>
      <c r="B51" s="130" t="s">
        <v>0</v>
      </c>
      <c r="C51" s="154">
        <f>Gas_DataTraffic!N51</f>
        <v>597</v>
      </c>
      <c r="D51" s="438">
        <f>E4</f>
        <v>1000</v>
      </c>
      <c r="E51" s="154">
        <f>C51*D51</f>
        <v>597000</v>
      </c>
      <c r="F51" s="71">
        <f>E51*8/$F$4</f>
        <v>955200</v>
      </c>
      <c r="G51" s="77">
        <f>E51*8/$G$4</f>
        <v>5306.666666666667</v>
      </c>
      <c r="H51" s="71">
        <f>E51*8/$H$4</f>
        <v>1326.6666666666667</v>
      </c>
      <c r="I51" s="158">
        <f>E51</f>
        <v>597000</v>
      </c>
      <c r="J51" s="146">
        <f>I51*8/$F$4</f>
        <v>955200</v>
      </c>
      <c r="K51" s="71">
        <f>I51*8/$G$4</f>
        <v>5306.666666666667</v>
      </c>
      <c r="L51" s="77">
        <f>I51*8/$H$4</f>
        <v>1326.6666666666667</v>
      </c>
    </row>
    <row r="52" spans="1:12" ht="15">
      <c r="A52" s="522"/>
      <c r="B52" s="124" t="s">
        <v>25</v>
      </c>
      <c r="C52" s="155">
        <f>Gas_DataTraffic!N52</f>
        <v>590</v>
      </c>
      <c r="D52" s="439">
        <f>E4</f>
        <v>1000</v>
      </c>
      <c r="E52" s="155">
        <f>C52*D52</f>
        <v>590000</v>
      </c>
      <c r="F52" s="73">
        <f>E52*8/$F$4</f>
        <v>944000</v>
      </c>
      <c r="G52" s="79">
        <f>E52*8/$G$4</f>
        <v>5244.444444444444</v>
      </c>
      <c r="H52" s="73">
        <f>E52*8/$H$4</f>
        <v>1311.111111111111</v>
      </c>
      <c r="I52" s="159">
        <f>E52+I51</f>
        <v>1187000</v>
      </c>
      <c r="J52" s="147">
        <f>I52*8/$F$4</f>
        <v>1899200</v>
      </c>
      <c r="K52" s="73">
        <f>I52*8/$G$4</f>
        <v>10551.111111111111</v>
      </c>
      <c r="L52" s="79">
        <f>I52*8/$H$4</f>
        <v>2637.777777777778</v>
      </c>
    </row>
    <row r="53" spans="1:12" ht="15">
      <c r="A53" s="522"/>
      <c r="B53" s="124" t="s">
        <v>24</v>
      </c>
      <c r="C53" s="155">
        <f>Gas_DataTraffic!N53</f>
        <v>597</v>
      </c>
      <c r="D53" s="439">
        <f>E4</f>
        <v>1000</v>
      </c>
      <c r="E53" s="155">
        <f>C53*D53</f>
        <v>597000</v>
      </c>
      <c r="F53" s="73">
        <f>E53*8/$F$4</f>
        <v>955200</v>
      </c>
      <c r="G53" s="79">
        <f>E53*8/$G$4</f>
        <v>5306.666666666667</v>
      </c>
      <c r="H53" s="73">
        <f>E53*8/$H$4</f>
        <v>1326.6666666666667</v>
      </c>
      <c r="I53" s="159">
        <f>E53+I52</f>
        <v>1784000</v>
      </c>
      <c r="J53" s="147">
        <f>I53*8/$F$4</f>
        <v>2854400</v>
      </c>
      <c r="K53" s="73">
        <f>I53*8/$G$4</f>
        <v>15857.777777777777</v>
      </c>
      <c r="L53" s="79">
        <f>I53*8/$H$4</f>
        <v>3964.4444444444443</v>
      </c>
    </row>
    <row r="54" spans="1:12" ht="15">
      <c r="A54" s="522"/>
      <c r="B54" s="124" t="s">
        <v>104</v>
      </c>
      <c r="C54" s="155">
        <f>Gas_DataTraffic!N54</f>
        <v>722</v>
      </c>
      <c r="D54" s="439">
        <f>E4</f>
        <v>1000</v>
      </c>
      <c r="E54" s="155">
        <f>C54*D54</f>
        <v>722000</v>
      </c>
      <c r="F54" s="73">
        <f>E54*8/$F$4</f>
        <v>1155200</v>
      </c>
      <c r="G54" s="79">
        <f>E54*8/$G$4</f>
        <v>6417.777777777777</v>
      </c>
      <c r="H54" s="73">
        <f>E54*8/$H$4</f>
        <v>1604.4444444444443</v>
      </c>
      <c r="I54" s="159">
        <f>E54+I53</f>
        <v>2506000</v>
      </c>
      <c r="J54" s="147">
        <f>I54*8/$F$4</f>
        <v>4009600</v>
      </c>
      <c r="K54" s="73">
        <f>I54*8/$G$4</f>
        <v>22275.555555555555</v>
      </c>
      <c r="L54" s="79">
        <f>I54*8/$H$4</f>
        <v>5568.888888888889</v>
      </c>
    </row>
    <row r="55" spans="1:12" ht="21.75" thickBot="1">
      <c r="A55" s="523"/>
      <c r="B55" s="125" t="s">
        <v>31</v>
      </c>
      <c r="C55" s="156">
        <f>Gas_DataTraffic!N55</f>
        <v>597</v>
      </c>
      <c r="D55" s="440">
        <f>E4</f>
        <v>1000</v>
      </c>
      <c r="E55" s="156">
        <f>C55*D55</f>
        <v>597000</v>
      </c>
      <c r="F55" s="75">
        <f>E55*8/$F$4</f>
        <v>955200</v>
      </c>
      <c r="G55" s="85">
        <f>E55*8/$G$4</f>
        <v>5306.666666666667</v>
      </c>
      <c r="H55" s="75">
        <f>E55*8/$H$4</f>
        <v>1326.6666666666667</v>
      </c>
      <c r="I55" s="160">
        <f>E55+I54</f>
        <v>3103000</v>
      </c>
      <c r="J55" s="148">
        <f>I55*8/$F$4</f>
        <v>4964800</v>
      </c>
      <c r="K55" s="75">
        <f>I55*8/$G$4</f>
        <v>27582.222222222223</v>
      </c>
      <c r="L55" s="85">
        <f>I55*8/$H$4</f>
        <v>6895.555555555556</v>
      </c>
    </row>
    <row r="56" spans="1:12" ht="12" customHeight="1" thickBot="1">
      <c r="A56" s="499" t="s">
        <v>180</v>
      </c>
      <c r="B56" s="500"/>
      <c r="C56" s="500"/>
      <c r="D56" s="500"/>
      <c r="E56" s="500"/>
      <c r="F56" s="500"/>
      <c r="G56" s="500"/>
      <c r="H56" s="500"/>
      <c r="I56" s="500"/>
      <c r="J56" s="500"/>
      <c r="K56" s="500"/>
      <c r="L56" s="540"/>
    </row>
    <row r="57" spans="1:12" ht="16.5" customHeight="1">
      <c r="A57" s="69"/>
      <c r="B57" s="122" t="s">
        <v>129</v>
      </c>
      <c r="C57" s="161">
        <f>Gas_DataTraffic!N57</f>
        <v>580</v>
      </c>
      <c r="D57" s="442">
        <f>E4</f>
        <v>1000</v>
      </c>
      <c r="E57" s="161">
        <f>C57*D57</f>
        <v>580000</v>
      </c>
      <c r="F57" s="94">
        <f>E57*8/$F$4</f>
        <v>928000</v>
      </c>
      <c r="G57" s="94">
        <f>E57*8/$G$4</f>
        <v>5155.555555555556</v>
      </c>
      <c r="H57" s="94">
        <f>E57*8/$H$4</f>
        <v>1288.888888888889</v>
      </c>
      <c r="I57" s="149">
        <f>E57</f>
        <v>580000</v>
      </c>
      <c r="J57" s="94">
        <f>I57*8/$F$4</f>
        <v>928000</v>
      </c>
      <c r="K57" s="94">
        <f>I57*8/$G$4</f>
        <v>5155.555555555556</v>
      </c>
      <c r="L57" s="94">
        <f>I57*8/$H$4</f>
        <v>1288.888888888889</v>
      </c>
    </row>
    <row r="58" spans="1:12" ht="18.75" customHeight="1" thickBot="1">
      <c r="A58" s="69"/>
      <c r="B58" s="124" t="s">
        <v>130</v>
      </c>
      <c r="C58" s="405">
        <f>Gas_DataTraffic!N58</f>
        <v>597</v>
      </c>
      <c r="D58" s="443">
        <f>E4</f>
        <v>1000</v>
      </c>
      <c r="E58" s="405">
        <f>C58*D58</f>
        <v>597000</v>
      </c>
      <c r="F58" s="75">
        <f>E58*8/$F$4</f>
        <v>955200</v>
      </c>
      <c r="G58" s="75">
        <f>E58*8/$G$4</f>
        <v>5306.666666666667</v>
      </c>
      <c r="H58" s="144">
        <f>E58*8/$H$4</f>
        <v>1326.6666666666667</v>
      </c>
      <c r="I58" s="157">
        <f>E58+I57</f>
        <v>1177000</v>
      </c>
      <c r="J58" s="75">
        <f>I58*8/$F$4</f>
        <v>1883200</v>
      </c>
      <c r="K58" s="75">
        <f>I58*8/$G$4</f>
        <v>10462.222222222223</v>
      </c>
      <c r="L58" s="144">
        <f>I58*8/$H$4</f>
        <v>2615.5555555555557</v>
      </c>
    </row>
    <row r="59" spans="1:12" ht="24.75" customHeight="1">
      <c r="A59" s="282" t="s">
        <v>354</v>
      </c>
      <c r="B59" s="132" t="s">
        <v>129</v>
      </c>
      <c r="C59" s="161">
        <f>Gas_DataTraffic!N59</f>
        <v>580</v>
      </c>
      <c r="D59" s="442">
        <f>E4</f>
        <v>1000</v>
      </c>
      <c r="E59" s="161">
        <f>C59*D59</f>
        <v>580000</v>
      </c>
      <c r="F59" s="94">
        <f>E59*8/$F$4</f>
        <v>928000</v>
      </c>
      <c r="G59" s="94">
        <f>E59*8/$G$4</f>
        <v>5155.555555555556</v>
      </c>
      <c r="H59" s="94">
        <f>E59*8/$H$4</f>
        <v>1288.888888888889</v>
      </c>
      <c r="I59" s="149">
        <f>E59</f>
        <v>580000</v>
      </c>
      <c r="J59" s="94">
        <f>I59*8/$F$4</f>
        <v>928000</v>
      </c>
      <c r="K59" s="94">
        <f>I59*8/$G$4</f>
        <v>5155.555555555556</v>
      </c>
      <c r="L59" s="94">
        <f>I59*8/$H$4</f>
        <v>1288.888888888889</v>
      </c>
    </row>
    <row r="60" spans="1:12" ht="18.75" customHeight="1" thickBot="1">
      <c r="A60" s="84"/>
      <c r="B60" s="125" t="s">
        <v>130</v>
      </c>
      <c r="C60" s="162">
        <f>Gas_DataTraffic!N60</f>
        <v>597</v>
      </c>
      <c r="D60" s="444">
        <f>E4</f>
        <v>1000</v>
      </c>
      <c r="E60" s="162">
        <f>C60*D60</f>
        <v>597000</v>
      </c>
      <c r="F60" s="75">
        <f>E60*8/$F$4</f>
        <v>955200</v>
      </c>
      <c r="G60" s="75">
        <f>E60*8/$G$4</f>
        <v>5306.666666666667</v>
      </c>
      <c r="H60" s="144">
        <f>E60*8/$H$4</f>
        <v>1326.6666666666667</v>
      </c>
      <c r="I60" s="157">
        <f>E60+I59</f>
        <v>1177000</v>
      </c>
      <c r="J60" s="75">
        <f>I60*8/$F$4</f>
        <v>1883200</v>
      </c>
      <c r="K60" s="75">
        <f>I60*8/$G$4</f>
        <v>10462.222222222223</v>
      </c>
      <c r="L60" s="144">
        <f>I60*8/$H$4</f>
        <v>2615.5555555555557</v>
      </c>
    </row>
    <row r="61" spans="1:12" ht="12.75" customHeight="1" thickBot="1">
      <c r="A61" s="491" t="s">
        <v>36</v>
      </c>
      <c r="B61" s="492"/>
      <c r="C61" s="492"/>
      <c r="D61" s="492"/>
      <c r="E61" s="492"/>
      <c r="F61" s="492"/>
      <c r="G61" s="492"/>
      <c r="H61" s="492"/>
      <c r="I61" s="492"/>
      <c r="J61" s="492"/>
      <c r="K61" s="492"/>
      <c r="L61" s="518"/>
    </row>
    <row r="62" spans="1:12" ht="15" customHeight="1">
      <c r="A62" s="486" t="s">
        <v>358</v>
      </c>
      <c r="B62" s="130" t="s">
        <v>0</v>
      </c>
      <c r="C62" s="154">
        <f>Gas_DataTraffic!N62</f>
        <v>597</v>
      </c>
      <c r="D62" s="438">
        <f>E4</f>
        <v>1000</v>
      </c>
      <c r="E62" s="154">
        <f>C62*D62</f>
        <v>597000</v>
      </c>
      <c r="F62" s="71">
        <f>E62*8/$F$4</f>
        <v>955200</v>
      </c>
      <c r="G62" s="77">
        <f>E62*8/$G$4</f>
        <v>5306.666666666667</v>
      </c>
      <c r="H62" s="71">
        <f>E62*8/$H$4</f>
        <v>1326.6666666666667</v>
      </c>
      <c r="I62" s="158">
        <f>E62</f>
        <v>597000</v>
      </c>
      <c r="J62" s="146">
        <f aca="true" t="shared" si="22" ref="J62:J69">I62*8/$F$4</f>
        <v>955200</v>
      </c>
      <c r="K62" s="71">
        <f aca="true" t="shared" si="23" ref="K62:K69">I62*8/$G$4</f>
        <v>5306.666666666667</v>
      </c>
      <c r="L62" s="77">
        <f aca="true" t="shared" si="24" ref="L62:L69">I62*8/$H$4</f>
        <v>1326.6666666666667</v>
      </c>
    </row>
    <row r="63" spans="1:12" ht="15">
      <c r="A63" s="487"/>
      <c r="B63" s="124" t="s">
        <v>25</v>
      </c>
      <c r="C63" s="155">
        <f>Gas_DataTraffic!N63</f>
        <v>590</v>
      </c>
      <c r="D63" s="439">
        <f>E4</f>
        <v>1000</v>
      </c>
      <c r="E63" s="155">
        <f>C63*D63</f>
        <v>590000</v>
      </c>
      <c r="F63" s="73">
        <f>E63*8/$F$4</f>
        <v>944000</v>
      </c>
      <c r="G63" s="79">
        <f>E63*8/$G$4</f>
        <v>5244.444444444444</v>
      </c>
      <c r="H63" s="73">
        <f>E63*8/$H$4</f>
        <v>1311.111111111111</v>
      </c>
      <c r="I63" s="159">
        <f>E63+I62</f>
        <v>1187000</v>
      </c>
      <c r="J63" s="147">
        <f t="shared" si="22"/>
        <v>1899200</v>
      </c>
      <c r="K63" s="73">
        <f t="shared" si="23"/>
        <v>10551.111111111111</v>
      </c>
      <c r="L63" s="79">
        <f t="shared" si="24"/>
        <v>2637.777777777778</v>
      </c>
    </row>
    <row r="64" spans="1:12" ht="26.25" customHeight="1">
      <c r="A64" s="487"/>
      <c r="B64" s="124" t="s">
        <v>359</v>
      </c>
      <c r="C64" s="155">
        <f>Gas_DataTraffic!N64</f>
        <v>580</v>
      </c>
      <c r="D64" s="439">
        <f>E4</f>
        <v>1000</v>
      </c>
      <c r="E64" s="155">
        <f>C64*D64</f>
        <v>580000</v>
      </c>
      <c r="F64" s="73">
        <f>E64*8/$F$4</f>
        <v>928000</v>
      </c>
      <c r="G64" s="79">
        <f>E64*8/$G$4</f>
        <v>5155.555555555556</v>
      </c>
      <c r="H64" s="73">
        <f>E64*8/$H$4</f>
        <v>1288.888888888889</v>
      </c>
      <c r="I64" s="159">
        <f>E64+I63</f>
        <v>1767000</v>
      </c>
      <c r="J64" s="147">
        <f t="shared" si="22"/>
        <v>2827200</v>
      </c>
      <c r="K64" s="73">
        <f t="shared" si="23"/>
        <v>15706.666666666666</v>
      </c>
      <c r="L64" s="79">
        <f t="shared" si="24"/>
        <v>3926.6666666666665</v>
      </c>
    </row>
    <row r="65" spans="1:12" ht="15.75" thickBot="1">
      <c r="A65" s="487"/>
      <c r="B65" s="124" t="s">
        <v>130</v>
      </c>
      <c r="C65" s="156">
        <f>Gas_DataTraffic!N65</f>
        <v>597</v>
      </c>
      <c r="D65" s="440">
        <f>E4</f>
        <v>1000</v>
      </c>
      <c r="E65" s="156">
        <f>C65*D65</f>
        <v>597000</v>
      </c>
      <c r="F65" s="75">
        <f>E65*8/$F$4</f>
        <v>955200</v>
      </c>
      <c r="G65" s="85">
        <f>E65*8/$G$4</f>
        <v>5306.666666666667</v>
      </c>
      <c r="H65" s="75">
        <f>E65*8/$H$4</f>
        <v>1326.6666666666667</v>
      </c>
      <c r="I65" s="160">
        <f>E65+I64</f>
        <v>2364000</v>
      </c>
      <c r="J65" s="148">
        <f t="shared" si="22"/>
        <v>3782400</v>
      </c>
      <c r="K65" s="75">
        <f t="shared" si="23"/>
        <v>21013.333333333332</v>
      </c>
      <c r="L65" s="85">
        <f t="shared" si="24"/>
        <v>5253.333333333333</v>
      </c>
    </row>
    <row r="66" spans="1:12" ht="12" customHeight="1" thickBot="1">
      <c r="A66" s="499" t="s">
        <v>245</v>
      </c>
      <c r="B66" s="500"/>
      <c r="C66" s="500"/>
      <c r="D66" s="500"/>
      <c r="E66" s="500"/>
      <c r="F66" s="500"/>
      <c r="G66" s="500"/>
      <c r="H66" s="500"/>
      <c r="I66" s="500"/>
      <c r="J66" s="500"/>
      <c r="K66" s="500"/>
      <c r="L66" s="540"/>
    </row>
    <row r="67" spans="1:12" ht="26.25" customHeight="1" thickBot="1">
      <c r="A67" s="69"/>
      <c r="B67" s="122" t="s">
        <v>247</v>
      </c>
      <c r="C67" s="161">
        <f>Gas_DataTraffic!N67</f>
        <v>597</v>
      </c>
      <c r="D67" s="442">
        <f>E4</f>
        <v>1000</v>
      </c>
      <c r="E67" s="161">
        <f>C67*D67</f>
        <v>597000</v>
      </c>
      <c r="F67" s="94">
        <f>E67*8/$F$4</f>
        <v>955200</v>
      </c>
      <c r="G67" s="94">
        <f>E67*8/$G$4</f>
        <v>5306.666666666667</v>
      </c>
      <c r="H67" s="94">
        <f>E67*8/$H$4</f>
        <v>1326.6666666666667</v>
      </c>
      <c r="I67" s="149">
        <f>E67</f>
        <v>597000</v>
      </c>
      <c r="J67" s="94">
        <f>I67*8/$F$4</f>
        <v>955200</v>
      </c>
      <c r="K67" s="94">
        <f>I67*8/$G$4</f>
        <v>5306.666666666667</v>
      </c>
      <c r="L67" s="94">
        <f>I67*8/$H$4</f>
        <v>1326.6666666666667</v>
      </c>
    </row>
    <row r="68" spans="1:12" ht="45.75" thickBot="1">
      <c r="A68" s="445" t="s">
        <v>120</v>
      </c>
      <c r="B68" s="446"/>
      <c r="C68" s="447">
        <f>Gas_DataTrafficSpeed!G68</f>
        <v>361170</v>
      </c>
      <c r="D68" s="447"/>
      <c r="E68" s="447">
        <f>E67+E59+E60+E58+E57+E25+E23+E24+E26+E49+E48+E38+E37+E36+E8+E7+E6</f>
        <v>361170000</v>
      </c>
      <c r="F68" s="447">
        <f>E68*8/$F$4</f>
        <v>577872000</v>
      </c>
      <c r="G68" s="447">
        <f>E68*8/$G$4</f>
        <v>3210400</v>
      </c>
      <c r="H68" s="447">
        <f>E68*8/$H$4</f>
        <v>802600</v>
      </c>
      <c r="I68" s="447">
        <f>Gas_DataTraffic!O68</f>
        <v>361170</v>
      </c>
      <c r="J68" s="447">
        <f t="shared" si="22"/>
        <v>577872</v>
      </c>
      <c r="K68" s="447">
        <f t="shared" si="23"/>
        <v>3210.4</v>
      </c>
      <c r="L68" s="447">
        <f t="shared" si="24"/>
        <v>802.6</v>
      </c>
    </row>
    <row r="69" spans="1:12" ht="45.75" thickBot="1">
      <c r="A69" s="422" t="s">
        <v>121</v>
      </c>
      <c r="B69" s="432"/>
      <c r="C69" s="426">
        <f>Gas_DataTrafficSpeed!G69</f>
        <v>382620</v>
      </c>
      <c r="D69" s="426"/>
      <c r="E69" s="426">
        <f>E65+E64+E63+E62+E59+E60+E67+E58+E57+E34+E33+E32+E31+E30+E25+E23+E55+E54+E53+E52+E51+E49+E48+E46+E45+E44+E43+E42+E41+E40+E38+E37+E36+E28+E29+E26+E24+E21+E20+E19+E18+E17+E16+E15+E14+E13+E12+E11+E10+E8+E7+E6</f>
        <v>382620000</v>
      </c>
      <c r="F69" s="426">
        <f>E69*8/$F$4</f>
        <v>612192000</v>
      </c>
      <c r="G69" s="426">
        <f>E69*8/$G$4</f>
        <v>3401066.6666666665</v>
      </c>
      <c r="H69" s="426">
        <f>E69*8/$H$4</f>
        <v>850266.6666666666</v>
      </c>
      <c r="I69" s="426">
        <f>Gas_DataTraffic!O69</f>
        <v>382620</v>
      </c>
      <c r="J69" s="433">
        <f t="shared" si="22"/>
        <v>612192</v>
      </c>
      <c r="K69" s="433">
        <f t="shared" si="23"/>
        <v>3401.0666666666666</v>
      </c>
      <c r="L69" s="433">
        <f t="shared" si="24"/>
        <v>850.2666666666667</v>
      </c>
    </row>
  </sheetData>
  <sheetProtection/>
  <mergeCells count="27">
    <mergeCell ref="A56:L56"/>
    <mergeCell ref="A61:L61"/>
    <mergeCell ref="A62:A65"/>
    <mergeCell ref="A39:L39"/>
    <mergeCell ref="A40:A44"/>
    <mergeCell ref="A66:L66"/>
    <mergeCell ref="A45:A46"/>
    <mergeCell ref="A47:L47"/>
    <mergeCell ref="A48:A49"/>
    <mergeCell ref="A50:L50"/>
    <mergeCell ref="A51:A55"/>
    <mergeCell ref="A2:C2"/>
    <mergeCell ref="F2:H2"/>
    <mergeCell ref="J2:L2"/>
    <mergeCell ref="A4:B4"/>
    <mergeCell ref="A35:L35"/>
    <mergeCell ref="A36:A38"/>
    <mergeCell ref="A28:A29"/>
    <mergeCell ref="A30:A34"/>
    <mergeCell ref="A5:L5"/>
    <mergeCell ref="A6:A7"/>
    <mergeCell ref="A9:L9"/>
    <mergeCell ref="A10:A14"/>
    <mergeCell ref="A15:A21"/>
    <mergeCell ref="A22:L22"/>
    <mergeCell ref="A23:A26"/>
    <mergeCell ref="A27:L27"/>
  </mergeCells>
  <printOptions/>
  <pageMargins left="0.7" right="0.7" top="0.75" bottom="0.75" header="0.3" footer="0.3"/>
  <pageSetup fitToHeight="3"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Viktorija Namavira</dc:creator>
  <cp:keywords/>
  <dc:description/>
  <cp:lastModifiedBy>Paul Abreu</cp:lastModifiedBy>
  <cp:lastPrinted>2010-04-28T11:03:17Z</cp:lastPrinted>
  <dcterms:created xsi:type="dcterms:W3CDTF">2009-09-07T11:36:39Z</dcterms:created>
  <dcterms:modified xsi:type="dcterms:W3CDTF">2020-07-30T13:57:45Z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